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 defaultThemeVersion="124226"/>
  <xr:revisionPtr revIDLastSave="0" documentId="13_ncr:1_{BA6CBC22-BB9A-4CE9-B75E-AC2727349D6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DETAIL" sheetId="11" r:id="rId1"/>
  </sheets>
  <definedNames>
    <definedName name="_xlnm._FilterDatabase" localSheetId="0" hidden="1">DETAIL!$E$52:$I$91</definedName>
    <definedName name="_xlnm.Print_Area" localSheetId="0">DETAIL!$A$1:$O$95</definedName>
    <definedName name="_xlnm.Print_Titles" localSheetId="0">DETAIL!$39:$39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1" i="11" l="1"/>
  <c r="H91" i="11" s="1"/>
  <c r="G88" i="11"/>
  <c r="H88" i="11" s="1"/>
  <c r="G86" i="11"/>
  <c r="H86" i="11" s="1"/>
  <c r="H90" i="11"/>
  <c r="L90" i="11" s="1"/>
  <c r="H89" i="11"/>
  <c r="L89" i="11" s="1"/>
  <c r="H87" i="11"/>
  <c r="M87" i="11" s="1"/>
  <c r="H85" i="11"/>
  <c r="M85" i="11" s="1"/>
  <c r="H84" i="11"/>
  <c r="L84" i="11" s="1"/>
  <c r="H83" i="11"/>
  <c r="L83" i="11" s="1"/>
  <c r="H82" i="11"/>
  <c r="M82" i="11" s="1"/>
  <c r="H81" i="11"/>
  <c r="L81" i="11" s="1"/>
  <c r="H80" i="11"/>
  <c r="L80" i="11" s="1"/>
  <c r="H79" i="11"/>
  <c r="H78" i="11"/>
  <c r="M78" i="11" s="1"/>
  <c r="H77" i="11"/>
  <c r="L77" i="11" s="1"/>
  <c r="H76" i="11"/>
  <c r="M76" i="11" s="1"/>
  <c r="H74" i="11"/>
  <c r="L74" i="11" s="1"/>
  <c r="H73" i="11"/>
  <c r="L73" i="11" s="1"/>
  <c r="H72" i="11"/>
  <c r="L72" i="11" s="1"/>
  <c r="H71" i="11"/>
  <c r="L71" i="11" s="1"/>
  <c r="H70" i="11"/>
  <c r="H69" i="11"/>
  <c r="L69" i="11" s="1"/>
  <c r="H68" i="11"/>
  <c r="L68" i="11" s="1"/>
  <c r="H67" i="11"/>
  <c r="L67" i="11" s="1"/>
  <c r="H66" i="11"/>
  <c r="L66" i="11" s="1"/>
  <c r="H65" i="11"/>
  <c r="L65" i="11" s="1"/>
  <c r="H63" i="11"/>
  <c r="M63" i="11" s="1"/>
  <c r="H62" i="11"/>
  <c r="L62" i="11" s="1"/>
  <c r="H61" i="11"/>
  <c r="H60" i="11"/>
  <c r="L60" i="11" s="1"/>
  <c r="H59" i="11"/>
  <c r="L59" i="11" s="1"/>
  <c r="H58" i="11"/>
  <c r="M58" i="11" s="1"/>
  <c r="H57" i="11"/>
  <c r="L57" i="11" s="1"/>
  <c r="H56" i="11"/>
  <c r="L56" i="11" s="1"/>
  <c r="H55" i="11"/>
  <c r="L55" i="11" s="1"/>
  <c r="H54" i="11"/>
  <c r="L54" i="11" s="1"/>
  <c r="H53" i="11"/>
  <c r="A51" i="11"/>
  <c r="A52" i="11"/>
  <c r="A64" i="11"/>
  <c r="A75" i="11"/>
  <c r="M57" i="11"/>
  <c r="L61" i="11"/>
  <c r="M61" i="11"/>
  <c r="L64" i="11"/>
  <c r="M64" i="11"/>
  <c r="N64" i="11"/>
  <c r="L70" i="11"/>
  <c r="M70" i="11"/>
  <c r="L75" i="11"/>
  <c r="M75" i="11"/>
  <c r="N75" i="11"/>
  <c r="L79" i="11"/>
  <c r="M79" i="11"/>
  <c r="L82" i="11"/>
  <c r="M89" i="11"/>
  <c r="N89" i="11" l="1"/>
  <c r="L85" i="11"/>
  <c r="N85" i="11" s="1"/>
  <c r="N70" i="11"/>
  <c r="M60" i="11"/>
  <c r="N60" i="11" s="1"/>
  <c r="L78" i="11"/>
  <c r="N78" i="11" s="1"/>
  <c r="L76" i="11"/>
  <c r="N76" i="11" s="1"/>
  <c r="M67" i="11"/>
  <c r="N67" i="11" s="1"/>
  <c r="M69" i="11"/>
  <c r="N69" i="11" s="1"/>
  <c r="L87" i="11"/>
  <c r="L58" i="11"/>
  <c r="N58" i="11" s="1"/>
  <c r="L88" i="11"/>
  <c r="M88" i="11"/>
  <c r="L91" i="11"/>
  <c r="M91" i="11"/>
  <c r="L86" i="11"/>
  <c r="M86" i="11"/>
  <c r="N82" i="11"/>
  <c r="M66" i="11"/>
  <c r="N66" i="11" s="1"/>
  <c r="N57" i="11"/>
  <c r="M73" i="11"/>
  <c r="N73" i="11" s="1"/>
  <c r="M84" i="11"/>
  <c r="N84" i="11" s="1"/>
  <c r="M77" i="11"/>
  <c r="N77" i="11" s="1"/>
  <c r="N79" i="11"/>
  <c r="M59" i="11"/>
  <c r="N59" i="11" s="1"/>
  <c r="M54" i="11"/>
  <c r="N54" i="11" s="1"/>
  <c r="M81" i="11"/>
  <c r="N81" i="11" s="1"/>
  <c r="L63" i="11"/>
  <c r="N63" i="11" s="1"/>
  <c r="M56" i="11"/>
  <c r="N56" i="11" s="1"/>
  <c r="M65" i="11"/>
  <c r="N65" i="11" s="1"/>
  <c r="N61" i="11"/>
  <c r="M72" i="11"/>
  <c r="N72" i="11" s="1"/>
  <c r="M80" i="11"/>
  <c r="N80" i="11" s="1"/>
  <c r="N87" i="11"/>
  <c r="M83" i="11"/>
  <c r="N83" i="11" s="1"/>
  <c r="M74" i="11"/>
  <c r="N74" i="11" s="1"/>
  <c r="M71" i="11"/>
  <c r="N71" i="11" s="1"/>
  <c r="M68" i="11"/>
  <c r="N68" i="11" s="1"/>
  <c r="M62" i="11"/>
  <c r="N62" i="11" s="1"/>
  <c r="M55" i="11"/>
  <c r="N55" i="11" s="1"/>
  <c r="M90" i="11"/>
  <c r="N90" i="11" s="1"/>
  <c r="G50" i="11"/>
  <c r="H50" i="11" s="1"/>
  <c r="M50" i="11" s="1"/>
  <c r="N88" i="11" l="1"/>
  <c r="N91" i="11"/>
  <c r="N86" i="11"/>
  <c r="L50" i="11"/>
  <c r="N50" i="11" s="1"/>
  <c r="A30" i="11"/>
  <c r="M53" i="11"/>
  <c r="L53" i="11"/>
  <c r="N53" i="11" s="1"/>
  <c r="N52" i="11"/>
  <c r="O51" i="11" s="1"/>
  <c r="M52" i="11"/>
  <c r="L52" i="11"/>
  <c r="G42" i="11" l="1"/>
  <c r="H42" i="11" s="1"/>
  <c r="G43" i="11"/>
  <c r="H43" i="11" s="1"/>
  <c r="G44" i="11"/>
  <c r="H44" i="11" s="1"/>
  <c r="G45" i="11"/>
  <c r="H45" i="11" s="1"/>
  <c r="G46" i="11"/>
  <c r="H46" i="11" s="1"/>
  <c r="G47" i="11"/>
  <c r="H47" i="11" s="1"/>
  <c r="G48" i="11"/>
  <c r="H48" i="11" s="1"/>
  <c r="G49" i="11"/>
  <c r="H49" i="11" s="1"/>
  <c r="L49" i="11" l="1"/>
  <c r="M49" i="11"/>
  <c r="M44" i="11"/>
  <c r="L44" i="11"/>
  <c r="L47" i="11"/>
  <c r="M47" i="11"/>
  <c r="M43" i="11"/>
  <c r="L43" i="11"/>
  <c r="M45" i="11"/>
  <c r="L45" i="11"/>
  <c r="M48" i="11"/>
  <c r="L48" i="11"/>
  <c r="M46" i="11"/>
  <c r="L46" i="11"/>
  <c r="M42" i="11"/>
  <c r="L42" i="11"/>
  <c r="N48" i="11" l="1"/>
  <c r="N43" i="11"/>
  <c r="N44" i="11"/>
  <c r="N47" i="11"/>
  <c r="N49" i="11"/>
  <c r="N42" i="11"/>
  <c r="N46" i="11"/>
  <c r="N45" i="11"/>
  <c r="N92" i="11" l="1"/>
  <c r="N17" i="11"/>
  <c r="A28" i="11" l="1"/>
  <c r="A29" i="11"/>
  <c r="A31" i="11"/>
  <c r="A42" i="11" l="1"/>
  <c r="A43" i="11" l="1"/>
  <c r="N94" i="11" l="1"/>
  <c r="N93" i="11"/>
  <c r="O40" i="11"/>
  <c r="A44" i="11"/>
  <c r="N11" i="11" l="1"/>
  <c r="N32" i="11" s="1"/>
  <c r="O92" i="11"/>
  <c r="N95" i="11"/>
  <c r="A45" i="11"/>
  <c r="A46" i="11" l="1"/>
  <c r="N33" i="11"/>
  <c r="N34" i="11"/>
  <c r="O94" i="11"/>
  <c r="O93" i="11"/>
  <c r="A47" i="11" l="1"/>
  <c r="N35" i="11"/>
  <c r="O95" i="11"/>
  <c r="A48" i="11" l="1"/>
  <c r="A49" i="11" l="1"/>
  <c r="A50" i="11" s="1"/>
  <c r="A53" i="11" s="1"/>
  <c r="A54" i="11"/>
  <c r="A55" i="11" s="1"/>
  <c r="A56" i="11" s="1"/>
  <c r="A57" i="11" s="1"/>
  <c r="A58" i="11" s="1"/>
  <c r="A59" i="11" s="1"/>
  <c r="A60" i="11" s="1"/>
  <c r="A61" i="11" s="1"/>
  <c r="A62" i="11" s="1"/>
  <c r="A63" i="11" s="1"/>
  <c r="A65" i="11" s="1"/>
  <c r="A66" i="11" s="1"/>
  <c r="A67" i="11" s="1"/>
  <c r="A68" i="11" s="1"/>
  <c r="A69" i="11" s="1"/>
  <c r="A70" i="11" s="1"/>
  <c r="A71" i="11" s="1"/>
  <c r="A72" i="11" s="1"/>
  <c r="A73" i="11" s="1"/>
  <c r="A74" i="11" s="1"/>
  <c r="A76" i="11" s="1"/>
  <c r="A77" i="11" s="1"/>
  <c r="A78" i="11" s="1"/>
  <c r="A79" i="11" s="1"/>
  <c r="A80" i="11" s="1"/>
  <c r="A81" i="11" s="1"/>
  <c r="A82" i="11" s="1"/>
  <c r="A83" i="11" s="1"/>
  <c r="A84" i="11" s="1"/>
  <c r="A85" i="11" s="1"/>
  <c r="A86" i="11" s="1"/>
  <c r="A87" i="11" s="1"/>
  <c r="A88" i="11" s="1"/>
  <c r="A89" i="11" s="1"/>
  <c r="A90" i="11" s="1"/>
  <c r="A91" i="11" s="1"/>
</calcChain>
</file>

<file path=xl/sharedStrings.xml><?xml version="1.0" encoding="utf-8"?>
<sst xmlns="http://schemas.openxmlformats.org/spreadsheetml/2006/main" count="172" uniqueCount="120">
  <si>
    <t>UNIT</t>
  </si>
  <si>
    <t>DESCRIPTION</t>
  </si>
  <si>
    <t>TRADE COST</t>
  </si>
  <si>
    <t>ITEM #</t>
  </si>
  <si>
    <t>QTY.</t>
  </si>
  <si>
    <t>SUB TOTAL</t>
  </si>
  <si>
    <t>TOTAL BASE BID</t>
  </si>
  <si>
    <t>OVERHEAD AND PROFIT</t>
  </si>
  <si>
    <t>INSURANCE</t>
  </si>
  <si>
    <t xml:space="preserve"> </t>
  </si>
  <si>
    <t>GENERAL</t>
  </si>
  <si>
    <t>Permit</t>
  </si>
  <si>
    <t>Supervision</t>
  </si>
  <si>
    <t>Estimate of Materials and Cost of Construction</t>
  </si>
  <si>
    <t>Summary</t>
  </si>
  <si>
    <t>Date:</t>
  </si>
  <si>
    <t>Project:</t>
  </si>
  <si>
    <t>Project Location:</t>
  </si>
  <si>
    <t>REF. SHEET</t>
  </si>
  <si>
    <t>CSI SECT</t>
  </si>
  <si>
    <t>QTY WITH
WASTAGE</t>
  </si>
  <si>
    <t>WASTAGE</t>
  </si>
  <si>
    <t>Final Cleanup</t>
  </si>
  <si>
    <t>Mobilization Cost</t>
  </si>
  <si>
    <t>Project Overheads</t>
  </si>
  <si>
    <t>Bonds</t>
  </si>
  <si>
    <t>Fees (Architect &amp; Engineer)</t>
  </si>
  <si>
    <t>Temporary Control &amp; Facilities</t>
  </si>
  <si>
    <t>DETAIL</t>
  </si>
  <si>
    <t>LS</t>
  </si>
  <si>
    <t>DIV-01</t>
  </si>
  <si>
    <t>FINISHES</t>
  </si>
  <si>
    <t>DIV-09</t>
  </si>
  <si>
    <t>FURNISHINGS</t>
  </si>
  <si>
    <t>DIV-12</t>
  </si>
  <si>
    <t>DIV-05</t>
  </si>
  <si>
    <t>METALS</t>
  </si>
  <si>
    <t>EXTERIOR IMPROVEMENTS</t>
  </si>
  <si>
    <t>DIV-32</t>
  </si>
  <si>
    <t>DIV-21</t>
  </si>
  <si>
    <t>FIRE SUPPRESSION</t>
  </si>
  <si>
    <t>DIV-03</t>
  </si>
  <si>
    <t>CONCRETE</t>
  </si>
  <si>
    <t>OPENINGS</t>
  </si>
  <si>
    <t>DIV-08</t>
  </si>
  <si>
    <t>DIV-22</t>
  </si>
  <si>
    <t>PLUMBING</t>
  </si>
  <si>
    <t>DIV-23</t>
  </si>
  <si>
    <t>(HVAC) HEATING VENTILATING &amp; AIR CONDITIONING</t>
  </si>
  <si>
    <t>ELECTRICAL</t>
  </si>
  <si>
    <t>DIV-26</t>
  </si>
  <si>
    <t>DIV-06</t>
  </si>
  <si>
    <t>WOOD, PLASTICS &amp; COMPOSITES</t>
  </si>
  <si>
    <t>DIV-02</t>
  </si>
  <si>
    <t>SELECTIVE REMOVALS AND DEMOLITIONS</t>
  </si>
  <si>
    <t>EARTHWORK</t>
  </si>
  <si>
    <t>DIV-31</t>
  </si>
  <si>
    <t>TOTAL ITEM COST</t>
  </si>
  <si>
    <t>Detailed Estimate</t>
  </si>
  <si>
    <t>DIV-14</t>
  </si>
  <si>
    <t>CONVEYING EQUIPMENT</t>
  </si>
  <si>
    <t>DIV-04</t>
  </si>
  <si>
    <t>UNIT MASONRY</t>
  </si>
  <si>
    <t>DIV-07</t>
  </si>
  <si>
    <t>THERMAL AND MOISTURE PROTECTION</t>
  </si>
  <si>
    <t>DIV-10</t>
  </si>
  <si>
    <t>SPECIALTIES</t>
  </si>
  <si>
    <t>DIV-11</t>
  </si>
  <si>
    <t>EQUIPMENTS</t>
  </si>
  <si>
    <t>DIV-13</t>
  </si>
  <si>
    <t>UNIT MATERIAL COST</t>
  </si>
  <si>
    <t>UNIT LABOR COST</t>
  </si>
  <si>
    <t>TOTAL MATERIAL COST</t>
  </si>
  <si>
    <t>TOTAL LABOR COST</t>
  </si>
  <si>
    <t>SPECIAL CONSTRUCTION</t>
  </si>
  <si>
    <t>DIV-33</t>
  </si>
  <si>
    <t>UTILITIES</t>
  </si>
  <si>
    <t>Scaffolding</t>
  </si>
  <si>
    <t xml:space="preserve">Low Roof @ Concrete </t>
  </si>
  <si>
    <t xml:space="preserve">White Tpo Roofing System </t>
  </si>
  <si>
    <t>SF</t>
  </si>
  <si>
    <t xml:space="preserve">80-MIL Membrane </t>
  </si>
  <si>
    <t>2-Layers 2" Polyisocyanurate Insulation</t>
  </si>
  <si>
    <t xml:space="preserve">Siga Majvest 500 SA Weather Resistive Barrier </t>
  </si>
  <si>
    <t>2x8 Blocking Nailer W/1-1/4"  Hot Dipped Galv.Roof Nails</t>
  </si>
  <si>
    <t>LF</t>
  </si>
  <si>
    <t>Gutter</t>
  </si>
  <si>
    <t xml:space="preserve">TPO Coated Metal Drip Edge </t>
  </si>
  <si>
    <t xml:space="preserve">Conti. Cleat </t>
  </si>
  <si>
    <t>Conti. Bead of Waterseal</t>
  </si>
  <si>
    <t xml:space="preserve">6" Vertically Run Flashing W/ Conti. Sealant Bead Flash into Brick </t>
  </si>
  <si>
    <t xml:space="preserve">Fibercement Panel Soffit </t>
  </si>
  <si>
    <t>Low Roof @ Roof Truss</t>
  </si>
  <si>
    <t>Neoprene Flashing Under Parapet Cap</t>
  </si>
  <si>
    <t xml:space="preserve">2x4 Blocking </t>
  </si>
  <si>
    <t xml:space="preserve">22 Ga. Aluminum Copping </t>
  </si>
  <si>
    <t>Plywood Shim</t>
  </si>
  <si>
    <t xml:space="preserve">Tpo Roofing </t>
  </si>
  <si>
    <t xml:space="preserve">1/2" Densedeck Prime Cover Board </t>
  </si>
  <si>
    <t>500 SA Weather Resistant Barrier</t>
  </si>
  <si>
    <t>8" W. Concealed Splice Plate at Cover Joints</t>
  </si>
  <si>
    <t>Main Roof</t>
  </si>
  <si>
    <t>White TPO Roofing 80 Mil Membrane System W/ 20 Years Warranty_x000D_</t>
  </si>
  <si>
    <t xml:space="preserve">Self Adhered Vapor Membrane W/ Primer </t>
  </si>
  <si>
    <t>2-2" Polyisocyanurate Insulation</t>
  </si>
  <si>
    <t>1/2" Densdeck Prime Cover Board</t>
  </si>
  <si>
    <t>Artificial Turf _x000D_
-Pre-Installed Sedum In Modular Plant Tray From Tile Tech Atop Pedestal System (Installed Per Roofing Manufacturer's Requirements</t>
  </si>
  <si>
    <t xml:space="preserve">Kynar Coated Aluminum Coping Over Drip Cap Fastened Over Aluminum Receiving Cleat </t>
  </si>
  <si>
    <t xml:space="preserve">1/4" Plywood Shim </t>
  </si>
  <si>
    <t xml:space="preserve">5/8" Exterior Grade Plywood </t>
  </si>
  <si>
    <t>Siga Majvest 500 SA WRB</t>
  </si>
  <si>
    <t>Fiber Cement Panel @ Parapet</t>
  </si>
  <si>
    <t>2'x4' Planters</t>
  </si>
  <si>
    <t>EA</t>
  </si>
  <si>
    <t>24"x24" Pavers</t>
  </si>
  <si>
    <t xml:space="preserve">Roof Drain </t>
  </si>
  <si>
    <t>Gravel Stop</t>
  </si>
  <si>
    <t>Aluminum Wrapped P.T. Cornice</t>
  </si>
  <si>
    <t>(2'-8"x2'-6") Trash Chute Cap</t>
  </si>
  <si>
    <t>Roofing Samples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</si>
</sst>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_(&quot;$&quot;* #,##0_);_(&quot;$&quot;* \(#,##0\);_(&quot;$&quot;* &quot;-&quot;??_);_(@_)"/>
    <numFmt numFmtId="166" formatCode="_(&quot;$&quot;* #,##0_);_(&quot;$&quot;* \(#,##0\);_(&quot;$&quot;* &quot;-&quot;?_);_(@_)"/>
    <numFmt numFmtId="167" formatCode="_-&quot;$&quot;* #,##0_-;\-&quot;$&quot;* #,##0_-;_-&quot;$&quot;* &quot;-&quot;??_-;_-@_-"/>
    <numFmt numFmtId="168" formatCode="_-[$$-409]* #,##0_ ;_-[$$-409]* \-#,##0\ ;_-[$$-409]* &quot;-&quot;??_ ;_-@_ "/>
  </numFmts>
  <fonts count="46" x14ac:knownFonts="1">
    <font>
      <sz val="12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2"/>
      <name val="Arial"/>
      <family val="2"/>
    </font>
    <font>
      <sz val="10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color indexed="9"/>
      <name val="Calibri"/>
      <family val="2"/>
      <scheme val="minor"/>
    </font>
    <font>
      <u/>
      <sz val="12"/>
      <name val="Calibri"/>
      <family val="2"/>
      <scheme val="minor"/>
    </font>
    <font>
      <b/>
      <sz val="12"/>
      <color indexed="8"/>
      <name val="Calibri"/>
      <family val="2"/>
    </font>
    <font>
      <b/>
      <sz val="12"/>
      <color indexed="63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7"/>
      <color theme="1"/>
      <name val="Times New Roman"/>
      <family val="1"/>
    </font>
    <font>
      <b/>
      <sz val="18"/>
      <color theme="1"/>
      <name val="Times New Roman"/>
      <family val="1"/>
    </font>
    <font>
      <b/>
      <sz val="16"/>
      <color theme="1"/>
      <name val="Times New Roman"/>
      <family val="1"/>
    </font>
    <font>
      <b/>
      <u/>
      <sz val="18"/>
      <color theme="1"/>
      <name val="Times New Roman"/>
      <family val="1"/>
    </font>
    <font>
      <b/>
      <sz val="12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Arial"/>
      <family val="2"/>
    </font>
    <font>
      <b/>
      <sz val="12"/>
      <color theme="0"/>
      <name val="Calibri"/>
      <family val="2"/>
      <scheme val="minor"/>
    </font>
    <font>
      <b/>
      <sz val="28"/>
      <name val="Calibri"/>
      <family val="2"/>
      <scheme val="minor"/>
    </font>
    <font>
      <b/>
      <sz val="16"/>
      <color theme="0"/>
      <name val="Times New Roman"/>
      <family val="1"/>
    </font>
    <font>
      <sz val="12"/>
      <color theme="1"/>
      <name val="Calibri"/>
      <family val="2"/>
      <scheme val="minor"/>
    </font>
    <font>
      <sz val="12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0.249977111117893"/>
        <bgColor indexed="64"/>
      </patternFill>
    </fill>
  </fills>
  <borders count="2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2"/>
      </top>
      <bottom style="double">
        <color indexed="62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/>
      <top style="double">
        <color indexed="62"/>
      </top>
      <bottom style="double">
        <color indexed="62"/>
      </bottom>
      <diagonal/>
    </border>
    <border>
      <left/>
      <right/>
      <top style="double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2"/>
      </bottom>
      <diagonal/>
    </border>
    <border>
      <left/>
      <right/>
      <top/>
      <bottom style="double">
        <color indexed="62"/>
      </bottom>
      <diagonal/>
    </border>
    <border>
      <left/>
      <right style="thin">
        <color indexed="64"/>
      </right>
      <top/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64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10" fillId="3" borderId="0" applyNumberFormat="0" applyBorder="0" applyAlignment="0" applyProtection="0"/>
    <xf numFmtId="0" fontId="11" fillId="20" borderId="1" applyNumberFormat="0" applyAlignment="0" applyProtection="0"/>
    <xf numFmtId="0" fontId="12" fillId="21" borderId="2" applyNumberFormat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7" borderId="1" applyNumberFormat="0" applyAlignment="0" applyProtection="0"/>
    <xf numFmtId="0" fontId="19" fillId="0" borderId="6" applyNumberFormat="0" applyFill="0" applyAlignment="0" applyProtection="0"/>
    <xf numFmtId="0" fontId="20" fillId="22" borderId="0" applyNumberFormat="0" applyBorder="0" applyAlignment="0" applyProtection="0"/>
    <xf numFmtId="0" fontId="7" fillId="0" borderId="0"/>
    <xf numFmtId="0" fontId="7" fillId="23" borderId="7" applyNumberFormat="0" applyFont="0" applyAlignment="0" applyProtection="0"/>
    <xf numFmtId="0" fontId="21" fillId="20" borderId="8" applyNumberFormat="0" applyAlignment="0" applyProtection="0"/>
    <xf numFmtId="0" fontId="22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6" fillId="0" borderId="0"/>
    <xf numFmtId="0" fontId="25" fillId="0" borderId="0"/>
    <xf numFmtId="0" fontId="7" fillId="0" borderId="0"/>
    <xf numFmtId="43" fontId="25" fillId="0" borderId="0" applyFont="0" applyFill="0" applyBorder="0" applyAlignment="0" applyProtection="0"/>
    <xf numFmtId="0" fontId="26" fillId="0" borderId="0"/>
    <xf numFmtId="43" fontId="7" fillId="0" borderId="0" applyFont="0" applyFill="0" applyBorder="0" applyAlignment="0" applyProtection="0"/>
    <xf numFmtId="0" fontId="7" fillId="0" borderId="0"/>
    <xf numFmtId="44" fontId="26" fillId="0" borderId="0" applyFont="0" applyFill="0" applyBorder="0" applyAlignment="0" applyProtection="0"/>
    <xf numFmtId="0" fontId="5" fillId="0" borderId="0"/>
    <xf numFmtId="0" fontId="7" fillId="0" borderId="0"/>
    <xf numFmtId="0" fontId="5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9" fontId="40" fillId="0" borderId="0" applyFont="0" applyFill="0" applyBorder="0" applyAlignment="0" applyProtection="0"/>
    <xf numFmtId="44" fontId="45" fillId="0" borderId="0" applyFont="0" applyFill="0" applyBorder="0" applyAlignment="0" applyProtection="0"/>
    <xf numFmtId="0" fontId="1" fillId="0" borderId="0"/>
  </cellStyleXfs>
  <cellXfs count="138">
    <xf numFmtId="0" fontId="0" fillId="0" borderId="0" xfId="0"/>
    <xf numFmtId="0" fontId="27" fillId="0" borderId="0" xfId="0" applyFont="1" applyAlignment="1">
      <alignment vertical="top"/>
    </xf>
    <xf numFmtId="0" fontId="30" fillId="0" borderId="0" xfId="0" applyFont="1" applyAlignment="1">
      <alignment vertical="top"/>
    </xf>
    <xf numFmtId="41" fontId="27" fillId="0" borderId="0" xfId="45" applyNumberFormat="1" applyFont="1" applyAlignment="1">
      <alignment vertical="center"/>
    </xf>
    <xf numFmtId="0" fontId="27" fillId="0" borderId="0" xfId="45" applyFont="1" applyAlignment="1">
      <alignment vertical="center"/>
    </xf>
    <xf numFmtId="0" fontId="34" fillId="0" borderId="0" xfId="0" applyFont="1"/>
    <xf numFmtId="0" fontId="30" fillId="0" borderId="0" xfId="0" applyFont="1" applyAlignment="1">
      <alignment vertical="center"/>
    </xf>
    <xf numFmtId="0" fontId="29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 vertical="center"/>
    </xf>
    <xf numFmtId="2" fontId="28" fillId="0" borderId="0" xfId="0" applyNumberFormat="1" applyFont="1" applyAlignment="1">
      <alignment vertical="center" wrapText="1"/>
    </xf>
    <xf numFmtId="0" fontId="36" fillId="0" borderId="0" xfId="0" applyFont="1" applyAlignment="1">
      <alignment horizontal="right"/>
    </xf>
    <xf numFmtId="0" fontId="36" fillId="0" borderId="0" xfId="0" applyFont="1" applyAlignment="1">
      <alignment horizontal="right" vertical="center"/>
    </xf>
    <xf numFmtId="0" fontId="39" fillId="0" borderId="0" xfId="0" applyFont="1" applyAlignment="1">
      <alignment vertical="top"/>
    </xf>
    <xf numFmtId="0" fontId="28" fillId="0" borderId="10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top"/>
    </xf>
    <xf numFmtId="2" fontId="28" fillId="0" borderId="0" xfId="0" applyNumberFormat="1" applyFont="1" applyAlignment="1">
      <alignment vertical="top" wrapText="1"/>
    </xf>
    <xf numFmtId="2" fontId="28" fillId="0" borderId="0" xfId="0" applyNumberFormat="1" applyFont="1" applyAlignment="1">
      <alignment horizontal="center" vertical="center" wrapText="1"/>
    </xf>
    <xf numFmtId="164" fontId="28" fillId="0" borderId="0" xfId="0" applyNumberFormat="1" applyFont="1" applyAlignment="1">
      <alignment vertical="center"/>
    </xf>
    <xf numFmtId="14" fontId="36" fillId="0" borderId="0" xfId="0" applyNumberFormat="1" applyFont="1" applyAlignment="1">
      <alignment horizontal="left"/>
    </xf>
    <xf numFmtId="167" fontId="36" fillId="0" borderId="0" xfId="0" applyNumberFormat="1" applyFont="1"/>
    <xf numFmtId="167" fontId="36" fillId="0" borderId="0" xfId="0" applyNumberFormat="1" applyFont="1" applyAlignment="1">
      <alignment horizontal="center" vertical="center"/>
    </xf>
    <xf numFmtId="44" fontId="28" fillId="0" borderId="0" xfId="62" applyFont="1" applyBorder="1" applyAlignment="1">
      <alignment vertical="center" wrapText="1"/>
    </xf>
    <xf numFmtId="44" fontId="36" fillId="0" borderId="13" xfId="62" applyFont="1" applyBorder="1" applyAlignment="1">
      <alignment horizontal="center" vertical="center"/>
    </xf>
    <xf numFmtId="44" fontId="36" fillId="0" borderId="0" xfId="62" applyFont="1" applyAlignment="1">
      <alignment horizontal="center" vertical="center"/>
    </xf>
    <xf numFmtId="44" fontId="28" fillId="0" borderId="0" xfId="62" applyFont="1" applyAlignment="1">
      <alignment vertical="center" wrapText="1"/>
    </xf>
    <xf numFmtId="9" fontId="28" fillId="0" borderId="0" xfId="61" applyFont="1" applyBorder="1" applyAlignment="1">
      <alignment horizontal="center" vertical="center" wrapText="1"/>
    </xf>
    <xf numFmtId="1" fontId="28" fillId="24" borderId="11" xfId="38" applyNumberFormat="1" applyFont="1" applyFill="1" applyBorder="1" applyAlignment="1">
      <alignment horizontal="center" vertical="center"/>
    </xf>
    <xf numFmtId="1" fontId="28" fillId="24" borderId="11" xfId="38" applyNumberFormat="1" applyFont="1" applyFill="1" applyBorder="1" applyAlignment="1">
      <alignment horizontal="center" vertical="top"/>
    </xf>
    <xf numFmtId="0" fontId="28" fillId="24" borderId="11" xfId="38" applyFont="1" applyFill="1" applyBorder="1" applyAlignment="1">
      <alignment horizontal="justify" vertical="top" wrapText="1"/>
    </xf>
    <xf numFmtId="41" fontId="28" fillId="24" borderId="11" xfId="38" applyNumberFormat="1" applyFont="1" applyFill="1" applyBorder="1" applyAlignment="1">
      <alignment horizontal="center" vertical="center"/>
    </xf>
    <xf numFmtId="41" fontId="28" fillId="24" borderId="11" xfId="38" applyNumberFormat="1" applyFont="1" applyFill="1" applyBorder="1" applyAlignment="1">
      <alignment horizontal="right" vertical="center"/>
    </xf>
    <xf numFmtId="0" fontId="28" fillId="24" borderId="11" xfId="38" applyFont="1" applyFill="1" applyBorder="1" applyAlignment="1">
      <alignment horizontal="center" vertical="center"/>
    </xf>
    <xf numFmtId="44" fontId="28" fillId="24" borderId="11" xfId="62" applyFont="1" applyFill="1" applyBorder="1" applyAlignment="1" applyProtection="1">
      <alignment horizontal="left" vertical="center"/>
    </xf>
    <xf numFmtId="166" fontId="28" fillId="24" borderId="11" xfId="38" applyNumberFormat="1" applyFont="1" applyFill="1" applyBorder="1" applyAlignment="1" applyProtection="1">
      <alignment horizontal="left" vertical="center"/>
    </xf>
    <xf numFmtId="1" fontId="28" fillId="24" borderId="26" xfId="38" applyNumberFormat="1" applyFont="1" applyFill="1" applyBorder="1" applyAlignment="1">
      <alignment horizontal="center" vertical="center"/>
    </xf>
    <xf numFmtId="42" fontId="28" fillId="24" borderId="27" xfId="38" applyNumberFormat="1" applyFont="1" applyFill="1" applyBorder="1" applyAlignment="1" applyProtection="1">
      <alignment horizontal="left" vertical="center"/>
    </xf>
    <xf numFmtId="9" fontId="28" fillId="24" borderId="11" xfId="61" applyFont="1" applyFill="1" applyBorder="1" applyAlignment="1">
      <alignment horizontal="right" vertical="center"/>
    </xf>
    <xf numFmtId="9" fontId="28" fillId="0" borderId="0" xfId="61" applyFont="1" applyAlignment="1">
      <alignment horizontal="center" vertical="center" wrapText="1"/>
    </xf>
    <xf numFmtId="44" fontId="36" fillId="0" borderId="0" xfId="62" applyFont="1" applyBorder="1" applyAlignment="1">
      <alignment horizontal="center" vertical="center"/>
    </xf>
    <xf numFmtId="167" fontId="36" fillId="0" borderId="0" xfId="0" applyNumberFormat="1" applyFont="1" applyAlignment="1">
      <alignment vertical="center" wrapText="1"/>
    </xf>
    <xf numFmtId="0" fontId="44" fillId="0" borderId="11" xfId="0" applyFont="1" applyBorder="1"/>
    <xf numFmtId="0" fontId="33" fillId="0" borderId="11" xfId="0" applyFont="1" applyBorder="1" applyAlignment="1">
      <alignment horizontal="center"/>
    </xf>
    <xf numFmtId="0" fontId="41" fillId="27" borderId="10" xfId="0" applyFont="1" applyFill="1" applyBorder="1" applyAlignment="1">
      <alignment horizontal="center" vertical="center"/>
    </xf>
    <xf numFmtId="0" fontId="41" fillId="27" borderId="0" xfId="0" applyFont="1" applyFill="1" applyAlignment="1">
      <alignment horizontal="center" vertical="center"/>
    </xf>
    <xf numFmtId="0" fontId="41" fillId="27" borderId="0" xfId="0" applyFont="1" applyFill="1" applyAlignment="1">
      <alignment horizontal="center" vertical="top"/>
    </xf>
    <xf numFmtId="2" fontId="41" fillId="27" borderId="0" xfId="0" applyNumberFormat="1" applyFont="1" applyFill="1" applyAlignment="1">
      <alignment vertical="top" wrapText="1"/>
    </xf>
    <xf numFmtId="2" fontId="41" fillId="27" borderId="0" xfId="0" applyNumberFormat="1" applyFont="1" applyFill="1" applyAlignment="1">
      <alignment horizontal="center" vertical="center" wrapText="1"/>
    </xf>
    <xf numFmtId="9" fontId="41" fillId="27" borderId="0" xfId="61" applyFont="1" applyFill="1" applyBorder="1" applyAlignment="1">
      <alignment horizontal="center" vertical="center" wrapText="1"/>
    </xf>
    <xf numFmtId="44" fontId="43" fillId="27" borderId="0" xfId="62" applyFont="1" applyFill="1" applyAlignment="1">
      <alignment horizontal="center" vertical="center"/>
    </xf>
    <xf numFmtId="167" fontId="43" fillId="27" borderId="0" xfId="0" applyNumberFormat="1" applyFont="1" applyFill="1" applyAlignment="1">
      <alignment horizontal="center" vertical="center"/>
    </xf>
    <xf numFmtId="0" fontId="41" fillId="27" borderId="11" xfId="34" applyFont="1" applyFill="1" applyBorder="1" applyAlignment="1" applyProtection="1">
      <alignment horizontal="center" vertical="center" wrapText="1"/>
    </xf>
    <xf numFmtId="9" fontId="41" fillId="27" borderId="0" xfId="61" applyFont="1" applyFill="1" applyBorder="1" applyAlignment="1">
      <alignment horizontal="right" vertical="center" wrapText="1"/>
    </xf>
    <xf numFmtId="9" fontId="43" fillId="27" borderId="0" xfId="61" applyFont="1" applyFill="1" applyAlignment="1">
      <alignment horizontal="center" vertical="center"/>
    </xf>
    <xf numFmtId="0" fontId="33" fillId="26" borderId="23" xfId="34" applyFont="1" applyFill="1" applyBorder="1" applyAlignment="1" applyProtection="1">
      <alignment horizontal="center" vertical="center" wrapText="1"/>
    </xf>
    <xf numFmtId="0" fontId="33" fillId="26" borderId="24" xfId="34" applyFont="1" applyFill="1" applyBorder="1" applyAlignment="1" applyProtection="1">
      <alignment horizontal="center" vertical="center" wrapText="1"/>
    </xf>
    <xf numFmtId="2" fontId="33" fillId="26" borderId="24" xfId="34" applyNumberFormat="1" applyFont="1" applyFill="1" applyBorder="1" applyAlignment="1" applyProtection="1">
      <alignment horizontal="center" vertical="center" wrapText="1"/>
    </xf>
    <xf numFmtId="9" fontId="33" fillId="26" borderId="24" xfId="61" applyFont="1" applyFill="1" applyBorder="1" applyAlignment="1" applyProtection="1">
      <alignment horizontal="center" vertical="center" wrapText="1"/>
    </xf>
    <xf numFmtId="44" fontId="33" fillId="26" borderId="24" xfId="62" applyFont="1" applyFill="1" applyBorder="1" applyAlignment="1" applyProtection="1">
      <alignment horizontal="center" vertical="center" wrapText="1"/>
    </xf>
    <xf numFmtId="0" fontId="33" fillId="26" borderId="25" xfId="34" applyFont="1" applyFill="1" applyBorder="1" applyAlignment="1" applyProtection="1">
      <alignment horizontal="center" vertical="center" wrapText="1"/>
    </xf>
    <xf numFmtId="0" fontId="32" fillId="27" borderId="26" xfId="39" applyFont="1" applyFill="1" applyBorder="1" applyAlignment="1">
      <alignment horizontal="center" vertical="center"/>
    </xf>
    <xf numFmtId="0" fontId="32" fillId="27" borderId="11" xfId="39" applyFont="1" applyFill="1" applyBorder="1" applyAlignment="1">
      <alignment horizontal="center" vertical="center"/>
    </xf>
    <xf numFmtId="0" fontId="32" fillId="27" borderId="11" xfId="39" applyFont="1" applyFill="1" applyBorder="1" applyAlignment="1">
      <alignment horizontal="center" vertical="top"/>
    </xf>
    <xf numFmtId="0" fontId="32" fillId="27" borderId="11" xfId="39" applyFont="1" applyFill="1" applyBorder="1" applyAlignment="1">
      <alignment vertical="top"/>
    </xf>
    <xf numFmtId="9" fontId="32" fillId="27" borderId="11" xfId="61" applyFont="1" applyFill="1" applyBorder="1" applyAlignment="1">
      <alignment vertical="center"/>
    </xf>
    <xf numFmtId="0" fontId="32" fillId="27" borderId="11" xfId="39" applyFont="1" applyFill="1" applyBorder="1" applyAlignment="1">
      <alignment vertical="center"/>
    </xf>
    <xf numFmtId="44" fontId="32" fillId="27" borderId="11" xfId="62" applyFont="1" applyFill="1" applyBorder="1" applyAlignment="1">
      <alignment vertical="center"/>
    </xf>
    <xf numFmtId="42" fontId="32" fillId="27" borderId="27" xfId="39" applyNumberFormat="1" applyFont="1" applyFill="1" applyBorder="1" applyAlignment="1">
      <alignment vertical="center"/>
    </xf>
    <xf numFmtId="9" fontId="32" fillId="27" borderId="11" xfId="61" applyFont="1" applyFill="1" applyBorder="1" applyAlignment="1">
      <alignment horizontal="right" vertical="center"/>
    </xf>
    <xf numFmtId="0" fontId="32" fillId="27" borderId="11" xfId="39" applyFont="1" applyFill="1" applyBorder="1" applyAlignment="1">
      <alignment horizontal="right" vertical="center"/>
    </xf>
    <xf numFmtId="166" fontId="32" fillId="27" borderId="11" xfId="39" applyNumberFormat="1" applyFont="1" applyFill="1" applyBorder="1" applyAlignment="1">
      <alignment vertical="center"/>
    </xf>
    <xf numFmtId="0" fontId="32" fillId="28" borderId="11" xfId="39" applyFont="1" applyFill="1" applyBorder="1" applyAlignment="1">
      <alignment horizontal="center" vertical="center"/>
    </xf>
    <xf numFmtId="0" fontId="38" fillId="28" borderId="11" xfId="39" applyFont="1" applyFill="1" applyBorder="1" applyAlignment="1">
      <alignment horizontal="center" vertical="center"/>
    </xf>
    <xf numFmtId="0" fontId="33" fillId="28" borderId="11" xfId="39" applyFont="1" applyFill="1" applyBorder="1" applyAlignment="1">
      <alignment horizontal="center" vertical="top"/>
    </xf>
    <xf numFmtId="0" fontId="33" fillId="28" borderId="11" xfId="39" applyFont="1" applyFill="1" applyBorder="1" applyAlignment="1">
      <alignment vertical="top"/>
    </xf>
    <xf numFmtId="0" fontId="33" fillId="28" borderId="11" xfId="39" applyFont="1" applyFill="1" applyBorder="1" applyAlignment="1">
      <alignment horizontal="center" vertical="center"/>
    </xf>
    <xf numFmtId="9" fontId="33" fillId="28" borderId="11" xfId="61" applyFont="1" applyFill="1" applyBorder="1" applyAlignment="1">
      <alignment vertical="center"/>
    </xf>
    <xf numFmtId="0" fontId="33" fillId="28" borderId="11" xfId="39" applyFont="1" applyFill="1" applyBorder="1" applyAlignment="1">
      <alignment vertical="center"/>
    </xf>
    <xf numFmtId="44" fontId="33" fillId="28" borderId="11" xfId="62" applyFont="1" applyFill="1" applyBorder="1" applyAlignment="1">
      <alignment vertical="center"/>
    </xf>
    <xf numFmtId="44" fontId="33" fillId="28" borderId="16" xfId="62" applyFont="1" applyFill="1" applyBorder="1" applyAlignment="1">
      <alignment vertical="center"/>
    </xf>
    <xf numFmtId="0" fontId="28" fillId="28" borderId="11" xfId="39" applyFont="1" applyFill="1" applyBorder="1" applyAlignment="1">
      <alignment horizontal="center" vertical="center"/>
    </xf>
    <xf numFmtId="0" fontId="28" fillId="28" borderId="11" xfId="39" applyFont="1" applyFill="1" applyBorder="1" applyAlignment="1">
      <alignment horizontal="center" vertical="top"/>
    </xf>
    <xf numFmtId="0" fontId="28" fillId="28" borderId="11" xfId="39" applyFont="1" applyFill="1" applyBorder="1" applyAlignment="1">
      <alignment vertical="top"/>
    </xf>
    <xf numFmtId="9" fontId="28" fillId="28" borderId="11" xfId="61" applyFont="1" applyFill="1" applyBorder="1" applyAlignment="1">
      <alignment vertical="center"/>
    </xf>
    <xf numFmtId="0" fontId="28" fillId="28" borderId="11" xfId="39" applyFont="1" applyFill="1" applyBorder="1" applyAlignment="1">
      <alignment vertical="center"/>
    </xf>
    <xf numFmtId="44" fontId="28" fillId="28" borderId="11" xfId="62" applyFont="1" applyFill="1" applyBorder="1" applyAlignment="1">
      <alignment vertical="center"/>
    </xf>
    <xf numFmtId="44" fontId="28" fillId="28" borderId="16" xfId="62" applyFont="1" applyFill="1" applyBorder="1" applyAlignment="1">
      <alignment vertical="center"/>
    </xf>
    <xf numFmtId="0" fontId="31" fillId="29" borderId="21" xfId="41" applyFont="1" applyFill="1" applyBorder="1" applyAlignment="1">
      <alignment horizontal="center" vertical="center"/>
    </xf>
    <xf numFmtId="0" fontId="31" fillId="29" borderId="21" xfId="41" applyFont="1" applyFill="1" applyBorder="1" applyAlignment="1">
      <alignment horizontal="left" vertical="top"/>
    </xf>
    <xf numFmtId="0" fontId="31" fillId="29" borderId="21" xfId="41" applyFont="1" applyFill="1" applyBorder="1" applyAlignment="1">
      <alignment vertical="top"/>
    </xf>
    <xf numFmtId="164" fontId="31" fillId="29" borderId="21" xfId="41" applyNumberFormat="1" applyFont="1" applyFill="1" applyBorder="1" applyAlignment="1" applyProtection="1">
      <alignment horizontal="center" vertical="center"/>
    </xf>
    <xf numFmtId="9" fontId="31" fillId="29" borderId="21" xfId="61" applyFont="1" applyFill="1" applyBorder="1" applyAlignment="1" applyProtection="1">
      <alignment horizontal="center" vertical="center"/>
    </xf>
    <xf numFmtId="44" fontId="31" fillId="29" borderId="22" xfId="62" applyFont="1" applyFill="1" applyBorder="1" applyAlignment="1">
      <alignment vertical="center"/>
    </xf>
    <xf numFmtId="42" fontId="31" fillId="29" borderId="22" xfId="41" applyNumberFormat="1" applyFont="1" applyFill="1" applyBorder="1" applyAlignment="1">
      <alignment vertical="center"/>
    </xf>
    <xf numFmtId="0" fontId="31" fillId="29" borderId="9" xfId="41" applyFont="1" applyFill="1" applyAlignment="1">
      <alignment horizontal="center" vertical="center"/>
    </xf>
    <xf numFmtId="0" fontId="31" fillId="29" borderId="9" xfId="41" applyFont="1" applyFill="1" applyAlignment="1">
      <alignment horizontal="left" vertical="top"/>
    </xf>
    <xf numFmtId="0" fontId="31" fillId="29" borderId="9" xfId="41" applyFont="1" applyFill="1" applyAlignment="1">
      <alignment vertical="top"/>
    </xf>
    <xf numFmtId="164" fontId="31" fillId="29" borderId="9" xfId="41" applyNumberFormat="1" applyFont="1" applyFill="1" applyAlignment="1" applyProtection="1">
      <alignment horizontal="center" vertical="center"/>
    </xf>
    <xf numFmtId="9" fontId="31" fillId="29" borderId="9" xfId="61" applyFont="1" applyFill="1" applyBorder="1" applyAlignment="1" applyProtection="1">
      <alignment horizontal="center" vertical="center"/>
    </xf>
    <xf numFmtId="9" fontId="31" fillId="29" borderId="9" xfId="61" applyFont="1" applyFill="1" applyBorder="1" applyAlignment="1">
      <alignment horizontal="center" vertical="center"/>
    </xf>
    <xf numFmtId="165" fontId="31" fillId="29" borderId="9" xfId="41" applyNumberFormat="1" applyFont="1" applyFill="1" applyAlignment="1">
      <alignment horizontal="left" vertical="center"/>
    </xf>
    <xf numFmtId="165" fontId="31" fillId="29" borderId="12" xfId="41" applyNumberFormat="1" applyFont="1" applyFill="1" applyBorder="1" applyAlignment="1">
      <alignment vertical="center"/>
    </xf>
    <xf numFmtId="0" fontId="31" fillId="29" borderId="14" xfId="41" applyFont="1" applyFill="1" applyBorder="1" applyAlignment="1">
      <alignment horizontal="left" vertical="center"/>
    </xf>
    <xf numFmtId="0" fontId="31" fillId="29" borderId="15" xfId="41" applyFont="1" applyFill="1" applyBorder="1" applyAlignment="1">
      <alignment horizontal="left" vertical="center"/>
    </xf>
    <xf numFmtId="0" fontId="31" fillId="29" borderId="9" xfId="41" applyFont="1" applyFill="1" applyAlignment="1">
      <alignment horizontal="left" vertical="center"/>
    </xf>
    <xf numFmtId="44" fontId="31" fillId="29" borderId="9" xfId="62" applyFont="1" applyFill="1" applyBorder="1" applyAlignment="1">
      <alignment horizontal="left" vertical="center"/>
    </xf>
    <xf numFmtId="0" fontId="33" fillId="30" borderId="11" xfId="38" applyFont="1" applyFill="1" applyBorder="1" applyAlignment="1">
      <alignment horizontal="justify" vertical="top" wrapText="1"/>
    </xf>
    <xf numFmtId="0" fontId="33" fillId="0" borderId="11" xfId="0" applyFont="1" applyBorder="1"/>
    <xf numFmtId="1" fontId="33" fillId="0" borderId="11" xfId="0" applyNumberFormat="1" applyFont="1" applyBorder="1"/>
    <xf numFmtId="0" fontId="44" fillId="0" borderId="11" xfId="0" applyFont="1" applyBorder="1" applyAlignment="1">
      <alignment wrapText="1"/>
    </xf>
    <xf numFmtId="0" fontId="38" fillId="28" borderId="11" xfId="39" applyFont="1" applyFill="1" applyBorder="1" applyAlignment="1">
      <alignment horizontal="center" vertical="top"/>
    </xf>
    <xf numFmtId="0" fontId="38" fillId="28" borderId="11" xfId="39" applyFont="1" applyFill="1" applyBorder="1" applyAlignment="1">
      <alignment vertical="top"/>
    </xf>
    <xf numFmtId="9" fontId="38" fillId="28" borderId="11" xfId="61" applyFont="1" applyFill="1" applyBorder="1" applyAlignment="1">
      <alignment vertical="center"/>
    </xf>
    <xf numFmtId="0" fontId="38" fillId="28" borderId="11" xfId="39" applyFont="1" applyFill="1" applyBorder="1" applyAlignment="1">
      <alignment vertical="center"/>
    </xf>
    <xf numFmtId="44" fontId="38" fillId="28" borderId="11" xfId="62" applyFont="1" applyFill="1" applyBorder="1" applyAlignment="1">
      <alignment vertical="center"/>
    </xf>
    <xf numFmtId="44" fontId="38" fillId="28" borderId="16" xfId="62" applyFont="1" applyFill="1" applyBorder="1" applyAlignment="1">
      <alignment vertical="center"/>
    </xf>
    <xf numFmtId="1" fontId="33" fillId="0" borderId="11" xfId="0" applyNumberFormat="1" applyFont="1" applyBorder="1" applyAlignment="1">
      <alignment vertical="center"/>
    </xf>
    <xf numFmtId="0" fontId="33" fillId="0" borderId="11" xfId="0" applyFont="1" applyBorder="1" applyAlignment="1">
      <alignment horizontal="center" vertical="center"/>
    </xf>
    <xf numFmtId="165" fontId="36" fillId="0" borderId="0" xfId="62" applyNumberFormat="1" applyFont="1" applyAlignment="1">
      <alignment horizontal="center" vertical="center"/>
    </xf>
    <xf numFmtId="42" fontId="33" fillId="28" borderId="16" xfId="39" applyNumberFormat="1" applyFont="1" applyFill="1" applyBorder="1" applyAlignment="1">
      <alignment horizontal="center" vertical="center"/>
    </xf>
    <xf numFmtId="42" fontId="33" fillId="28" borderId="17" xfId="39" applyNumberFormat="1" applyFont="1" applyFill="1" applyBorder="1" applyAlignment="1">
      <alignment horizontal="center" vertical="center"/>
    </xf>
    <xf numFmtId="0" fontId="31" fillId="29" borderId="14" xfId="41" applyFont="1" applyFill="1" applyBorder="1" applyAlignment="1">
      <alignment horizontal="left" vertical="center"/>
    </xf>
    <xf numFmtId="0" fontId="31" fillId="29" borderId="15" xfId="41" applyFont="1" applyFill="1" applyBorder="1" applyAlignment="1">
      <alignment horizontal="left" vertical="center"/>
    </xf>
    <xf numFmtId="2" fontId="41" fillId="27" borderId="0" xfId="0" applyNumberFormat="1" applyFont="1" applyFill="1" applyAlignment="1">
      <alignment horizontal="right" vertical="center" wrapText="1"/>
    </xf>
    <xf numFmtId="168" fontId="41" fillId="27" borderId="0" xfId="34" applyNumberFormat="1" applyFont="1" applyFill="1" applyBorder="1" applyAlignment="1" applyProtection="1">
      <alignment horizontal="center" vertical="center" wrapText="1"/>
    </xf>
    <xf numFmtId="9" fontId="28" fillId="0" borderId="0" xfId="61" applyFont="1" applyBorder="1" applyAlignment="1">
      <alignment horizontal="center" vertical="center" wrapText="1"/>
    </xf>
    <xf numFmtId="2" fontId="37" fillId="26" borderId="0" xfId="0" applyNumberFormat="1" applyFont="1" applyFill="1" applyAlignment="1">
      <alignment horizontal="center"/>
    </xf>
    <xf numFmtId="2" fontId="35" fillId="26" borderId="0" xfId="0" applyNumberFormat="1" applyFont="1" applyFill="1" applyAlignment="1">
      <alignment horizontal="center"/>
    </xf>
    <xf numFmtId="0" fontId="31" fillId="29" borderId="20" xfId="41" applyFont="1" applyFill="1" applyBorder="1" applyAlignment="1">
      <alignment horizontal="left" vertical="center"/>
    </xf>
    <xf numFmtId="0" fontId="31" fillId="29" borderId="21" xfId="41" applyFont="1" applyFill="1" applyBorder="1" applyAlignment="1">
      <alignment horizontal="left" vertical="center"/>
    </xf>
    <xf numFmtId="0" fontId="42" fillId="26" borderId="10" xfId="0" applyFont="1" applyFill="1" applyBorder="1" applyAlignment="1">
      <alignment horizontal="center" vertical="center"/>
    </xf>
    <xf numFmtId="0" fontId="42" fillId="26" borderId="0" xfId="0" applyFont="1" applyFill="1" applyAlignment="1">
      <alignment horizontal="center" vertical="center"/>
    </xf>
    <xf numFmtId="0" fontId="42" fillId="25" borderId="10" xfId="0" applyFont="1" applyFill="1" applyBorder="1" applyAlignment="1">
      <alignment horizontal="center" vertical="center"/>
    </xf>
    <xf numFmtId="0" fontId="42" fillId="25" borderId="0" xfId="0" applyFont="1" applyFill="1" applyAlignment="1">
      <alignment horizontal="center" vertical="center"/>
    </xf>
    <xf numFmtId="168" fontId="41" fillId="27" borderId="18" xfId="34" applyNumberFormat="1" applyFont="1" applyFill="1" applyBorder="1" applyAlignment="1" applyProtection="1">
      <alignment horizontal="center" vertical="center" wrapText="1"/>
    </xf>
    <xf numFmtId="168" fontId="41" fillId="27" borderId="19" xfId="34" applyNumberFormat="1" applyFont="1" applyFill="1" applyBorder="1" applyAlignment="1" applyProtection="1">
      <alignment horizontal="center" vertical="center" wrapText="1"/>
    </xf>
    <xf numFmtId="42" fontId="38" fillId="28" borderId="16" xfId="39" applyNumberFormat="1" applyFont="1" applyFill="1" applyBorder="1" applyAlignment="1">
      <alignment horizontal="center" vertical="center"/>
    </xf>
    <xf numFmtId="42" fontId="38" fillId="28" borderId="17" xfId="39" applyNumberFormat="1" applyFont="1" applyFill="1" applyBorder="1" applyAlignment="1">
      <alignment horizontal="center" vertical="center"/>
    </xf>
  </cellXfs>
  <cellStyles count="6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46" xr:uid="{00000000-0005-0000-0000-00001B000000}"/>
    <cellStyle name="Comma 2 2" xfId="48" xr:uid="{00000000-0005-0000-0000-00001C000000}"/>
    <cellStyle name="Currency" xfId="62" builtinId="4"/>
    <cellStyle name="Currency 2" xfId="50" xr:uid="{00000000-0005-0000-0000-00001E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4" xr:uid="{00000000-0005-0000-0000-000029000000}"/>
    <cellStyle name="Normal 2 2" xfId="47" xr:uid="{00000000-0005-0000-0000-00002A000000}"/>
    <cellStyle name="Normal 2 3" xfId="45" xr:uid="{00000000-0005-0000-0000-00002B000000}"/>
    <cellStyle name="Normal 2 3 2" xfId="52" xr:uid="{00000000-0005-0000-0000-00002C000000}"/>
    <cellStyle name="Normal 3" xfId="37" xr:uid="{00000000-0005-0000-0000-00002D000000}"/>
    <cellStyle name="Normal 4" xfId="43" xr:uid="{00000000-0005-0000-0000-00002E000000}"/>
    <cellStyle name="Normal 4 2" xfId="53" xr:uid="{00000000-0005-0000-0000-00002F000000}"/>
    <cellStyle name="Normal 4 2 2" xfId="58" xr:uid="{00000000-0005-0000-0000-000030000000}"/>
    <cellStyle name="Normal 4 3" xfId="51" xr:uid="{00000000-0005-0000-0000-000031000000}"/>
    <cellStyle name="Normal 4 3 2" xfId="57" xr:uid="{00000000-0005-0000-0000-000032000000}"/>
    <cellStyle name="Normal 4 4" xfId="56" xr:uid="{00000000-0005-0000-0000-000033000000}"/>
    <cellStyle name="Normal 5" xfId="49" xr:uid="{00000000-0005-0000-0000-000034000000}"/>
    <cellStyle name="Normal 6" xfId="55" xr:uid="{00000000-0005-0000-0000-000035000000}"/>
    <cellStyle name="Normal 7" xfId="54" xr:uid="{00000000-0005-0000-0000-000036000000}"/>
    <cellStyle name="Normal 7 2" xfId="59" xr:uid="{00000000-0005-0000-0000-000037000000}"/>
    <cellStyle name="Normal 8" xfId="60" xr:uid="{00000000-0005-0000-0000-000038000000}"/>
    <cellStyle name="Normal 9" xfId="63" xr:uid="{00000000-0005-0000-0000-000039000000}"/>
    <cellStyle name="Note" xfId="38" builtinId="10" customBuiltin="1"/>
    <cellStyle name="Output" xfId="39" builtinId="21" customBuiltin="1"/>
    <cellStyle name="Percent" xfId="61" builtinId="5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27214</xdr:colOff>
      <xdr:row>1</xdr:row>
      <xdr:rowOff>27214</xdr:rowOff>
    </xdr:from>
    <xdr:to>
      <xdr:col>12</xdr:col>
      <xdr:colOff>675381</xdr:colOff>
      <xdr:row>7</xdr:row>
      <xdr:rowOff>3869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2AE03D9-1A5F-3AD3-E24B-15BAFD08B9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239250" y="312964"/>
          <a:ext cx="7152381" cy="17047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6"/>
  <sheetViews>
    <sheetView tabSelected="1" zoomScale="70" zoomScaleNormal="70" zoomScaleSheetLayoutView="40" workbookViewId="0">
      <selection activeCell="J15" sqref="J15"/>
    </sheetView>
  </sheetViews>
  <sheetFormatPr defaultColWidth="8.88671875" defaultRowHeight="15.75" x14ac:dyDescent="0.2"/>
  <cols>
    <col min="1" max="1" width="6" style="14" customWidth="1"/>
    <col min="2" max="3" width="8.6640625" style="14" customWidth="1"/>
    <col min="4" max="4" width="7.88671875" style="15" customWidth="1"/>
    <col min="5" max="5" width="67.5546875" style="16" bestFit="1" customWidth="1"/>
    <col min="6" max="6" width="8.33203125" style="17" customWidth="1"/>
    <col min="7" max="7" width="15.5546875" style="38" customWidth="1"/>
    <col min="8" max="8" width="9.109375" style="17" customWidth="1"/>
    <col min="9" max="9" width="6" style="14" bestFit="1" customWidth="1"/>
    <col min="10" max="13" width="15.109375" style="25" customWidth="1"/>
    <col min="14" max="14" width="14.33203125" style="9" customWidth="1"/>
    <col min="15" max="15" width="15.44140625" style="18" customWidth="1"/>
    <col min="16" max="16" width="9.6640625" style="1"/>
    <col min="17" max="17" width="10.33203125" style="1" bestFit="1" customWidth="1"/>
    <col min="18" max="16384" width="8.88671875" style="1"/>
  </cols>
  <sheetData>
    <row r="1" spans="1:15" s="5" customFormat="1" ht="22.5" x14ac:dyDescent="0.3">
      <c r="A1" s="126" t="s">
        <v>13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</row>
    <row r="2" spans="1:15" x14ac:dyDescent="0.2">
      <c r="A2" s="13"/>
      <c r="G2" s="26"/>
      <c r="J2" s="22"/>
      <c r="K2" s="22"/>
      <c r="L2" s="22"/>
      <c r="M2" s="22"/>
    </row>
    <row r="3" spans="1:15" ht="21" thickBot="1" x14ac:dyDescent="0.35">
      <c r="B3" s="8"/>
      <c r="C3" s="8"/>
      <c r="D3" s="10" t="s">
        <v>15</v>
      </c>
      <c r="E3" s="19"/>
      <c r="G3" s="26"/>
      <c r="J3" s="23"/>
      <c r="K3" s="39"/>
      <c r="L3" s="39"/>
      <c r="M3" s="39"/>
      <c r="N3" s="8"/>
    </row>
    <row r="4" spans="1:15" ht="20.25" x14ac:dyDescent="0.3">
      <c r="B4" s="8"/>
      <c r="C4" s="8"/>
      <c r="D4" s="10" t="s">
        <v>16</v>
      </c>
      <c r="E4" s="20" t="s">
        <v>119</v>
      </c>
      <c r="F4" s="125"/>
      <c r="G4" s="125"/>
      <c r="J4" s="118"/>
      <c r="K4" s="24"/>
      <c r="L4" s="24"/>
      <c r="M4" s="24"/>
      <c r="N4" s="21"/>
    </row>
    <row r="5" spans="1:15" ht="37.5" customHeight="1" x14ac:dyDescent="0.2">
      <c r="B5" s="8"/>
      <c r="C5" s="8"/>
      <c r="D5" s="11" t="s">
        <v>17</v>
      </c>
      <c r="E5" s="40"/>
      <c r="F5" s="125"/>
      <c r="G5" s="125"/>
      <c r="H5" s="26"/>
      <c r="J5" s="118"/>
      <c r="K5" s="24"/>
      <c r="L5" s="24"/>
      <c r="M5" s="24"/>
      <c r="N5" s="21"/>
    </row>
    <row r="6" spans="1:15" ht="20.25" x14ac:dyDescent="0.2">
      <c r="A6" s="13"/>
      <c r="F6" s="125"/>
      <c r="G6" s="125"/>
      <c r="J6" s="118"/>
      <c r="K6" s="24"/>
      <c r="L6" s="24"/>
      <c r="M6" s="24"/>
      <c r="N6" s="21"/>
    </row>
    <row r="7" spans="1:15" ht="20.25" x14ac:dyDescent="0.2">
      <c r="A7" s="13"/>
      <c r="G7" s="26"/>
      <c r="J7" s="118"/>
      <c r="K7" s="24"/>
      <c r="L7" s="24"/>
      <c r="M7" s="24"/>
      <c r="N7" s="21"/>
    </row>
    <row r="8" spans="1:15" ht="20.25" customHeight="1" x14ac:dyDescent="0.2">
      <c r="A8" s="130" t="s">
        <v>14</v>
      </c>
      <c r="B8" s="131"/>
      <c r="C8" s="131"/>
      <c r="D8" s="131"/>
      <c r="E8" s="131"/>
      <c r="F8" s="131"/>
      <c r="G8" s="131"/>
      <c r="H8" s="131"/>
      <c r="I8" s="131"/>
      <c r="J8" s="131"/>
      <c r="K8" s="131"/>
      <c r="L8" s="131"/>
      <c r="M8" s="131"/>
      <c r="N8" s="131"/>
      <c r="O8" s="131"/>
    </row>
    <row r="9" spans="1:15" ht="20.25" customHeight="1" x14ac:dyDescent="0.2">
      <c r="A9" s="130"/>
      <c r="B9" s="131"/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131"/>
      <c r="N9" s="131"/>
      <c r="O9" s="131"/>
    </row>
    <row r="10" spans="1:15" ht="20.25" x14ac:dyDescent="0.2">
      <c r="A10" s="43"/>
      <c r="B10" s="44"/>
      <c r="C10" s="44"/>
      <c r="D10" s="45"/>
      <c r="E10" s="46"/>
      <c r="F10" s="47"/>
      <c r="G10" s="48"/>
      <c r="H10" s="47"/>
      <c r="I10" s="44"/>
      <c r="J10" s="49"/>
      <c r="K10" s="49"/>
      <c r="L10" s="49"/>
      <c r="M10" s="49"/>
      <c r="N10" s="50"/>
      <c r="O10" s="51" t="s">
        <v>2</v>
      </c>
    </row>
    <row r="11" spans="1:15" s="12" customFormat="1" x14ac:dyDescent="0.2">
      <c r="A11" s="72"/>
      <c r="B11" s="72"/>
      <c r="C11" s="72"/>
      <c r="D11" s="110" t="s">
        <v>30</v>
      </c>
      <c r="E11" s="111" t="s">
        <v>10</v>
      </c>
      <c r="F11" s="72"/>
      <c r="G11" s="112"/>
      <c r="H11" s="113"/>
      <c r="I11" s="113"/>
      <c r="J11" s="114"/>
      <c r="K11" s="115"/>
      <c r="L11" s="115"/>
      <c r="M11" s="115"/>
      <c r="N11" s="136">
        <f>O40</f>
        <v>0</v>
      </c>
      <c r="O11" s="137"/>
    </row>
    <row r="12" spans="1:15" s="12" customFormat="1" x14ac:dyDescent="0.2">
      <c r="A12" s="71"/>
      <c r="B12" s="72"/>
      <c r="C12" s="72"/>
      <c r="D12" s="73" t="s">
        <v>53</v>
      </c>
      <c r="E12" s="74" t="s">
        <v>54</v>
      </c>
      <c r="F12" s="75"/>
      <c r="G12" s="76"/>
      <c r="H12" s="77"/>
      <c r="I12" s="77"/>
      <c r="J12" s="78"/>
      <c r="K12" s="79"/>
      <c r="L12" s="79"/>
      <c r="M12" s="79"/>
      <c r="N12" s="119">
        <v>0</v>
      </c>
      <c r="O12" s="120"/>
    </row>
    <row r="13" spans="1:15" s="12" customFormat="1" x14ac:dyDescent="0.2">
      <c r="A13" s="71"/>
      <c r="B13" s="72"/>
      <c r="C13" s="72"/>
      <c r="D13" s="73" t="s">
        <v>41</v>
      </c>
      <c r="E13" s="74" t="s">
        <v>42</v>
      </c>
      <c r="F13" s="75"/>
      <c r="G13" s="76"/>
      <c r="H13" s="77"/>
      <c r="I13" s="77"/>
      <c r="J13" s="78"/>
      <c r="K13" s="79"/>
      <c r="L13" s="79"/>
      <c r="M13" s="79"/>
      <c r="N13" s="119">
        <v>0</v>
      </c>
      <c r="O13" s="120"/>
    </row>
    <row r="14" spans="1:15" s="12" customFormat="1" x14ac:dyDescent="0.2">
      <c r="A14" s="71"/>
      <c r="B14" s="72"/>
      <c r="C14" s="72"/>
      <c r="D14" s="73" t="s">
        <v>61</v>
      </c>
      <c r="E14" s="74" t="s">
        <v>62</v>
      </c>
      <c r="F14" s="75"/>
      <c r="G14" s="76"/>
      <c r="H14" s="77"/>
      <c r="I14" s="77"/>
      <c r="J14" s="78"/>
      <c r="K14" s="79"/>
      <c r="L14" s="79"/>
      <c r="M14" s="79"/>
      <c r="N14" s="119">
        <v>0</v>
      </c>
      <c r="O14" s="120"/>
    </row>
    <row r="15" spans="1:15" s="12" customFormat="1" x14ac:dyDescent="0.2">
      <c r="A15" s="71"/>
      <c r="B15" s="72"/>
      <c r="C15" s="72"/>
      <c r="D15" s="73" t="s">
        <v>35</v>
      </c>
      <c r="E15" s="74" t="s">
        <v>36</v>
      </c>
      <c r="F15" s="75"/>
      <c r="G15" s="76"/>
      <c r="H15" s="77"/>
      <c r="I15" s="77"/>
      <c r="J15" s="78"/>
      <c r="K15" s="79"/>
      <c r="L15" s="79"/>
      <c r="M15" s="79"/>
      <c r="N15" s="119">
        <v>0</v>
      </c>
      <c r="O15" s="120"/>
    </row>
    <row r="16" spans="1:15" s="12" customFormat="1" x14ac:dyDescent="0.2">
      <c r="A16" s="71"/>
      <c r="B16" s="72"/>
      <c r="C16" s="72"/>
      <c r="D16" s="73" t="s">
        <v>51</v>
      </c>
      <c r="E16" s="74" t="s">
        <v>52</v>
      </c>
      <c r="F16" s="75"/>
      <c r="G16" s="76"/>
      <c r="H16" s="77"/>
      <c r="I16" s="77"/>
      <c r="J16" s="78"/>
      <c r="K16" s="79"/>
      <c r="L16" s="79"/>
      <c r="M16" s="79"/>
      <c r="N16" s="119">
        <v>0</v>
      </c>
      <c r="O16" s="120"/>
    </row>
    <row r="17" spans="1:15" s="12" customFormat="1" x14ac:dyDescent="0.2">
      <c r="A17" s="72"/>
      <c r="B17" s="72"/>
      <c r="C17" s="72"/>
      <c r="D17" s="110" t="s">
        <v>63</v>
      </c>
      <c r="E17" s="111" t="s">
        <v>64</v>
      </c>
      <c r="F17" s="72"/>
      <c r="G17" s="112"/>
      <c r="H17" s="113"/>
      <c r="I17" s="113"/>
      <c r="J17" s="114"/>
      <c r="K17" s="115"/>
      <c r="L17" s="115"/>
      <c r="M17" s="115"/>
      <c r="N17" s="136">
        <f>O51</f>
        <v>197804.07738160004</v>
      </c>
      <c r="O17" s="137"/>
    </row>
    <row r="18" spans="1:15" s="12" customFormat="1" x14ac:dyDescent="0.2">
      <c r="A18" s="71"/>
      <c r="B18" s="72"/>
      <c r="C18" s="72"/>
      <c r="D18" s="73" t="s">
        <v>44</v>
      </c>
      <c r="E18" s="74" t="s">
        <v>43</v>
      </c>
      <c r="F18" s="75"/>
      <c r="G18" s="76"/>
      <c r="H18" s="77"/>
      <c r="I18" s="77"/>
      <c r="J18" s="78"/>
      <c r="K18" s="79"/>
      <c r="L18" s="79"/>
      <c r="M18" s="79"/>
      <c r="N18" s="119">
        <v>0</v>
      </c>
      <c r="O18" s="120"/>
    </row>
    <row r="19" spans="1:15" x14ac:dyDescent="0.2">
      <c r="A19" s="80"/>
      <c r="B19" s="80"/>
      <c r="C19" s="80"/>
      <c r="D19" s="81" t="s">
        <v>32</v>
      </c>
      <c r="E19" s="82" t="s">
        <v>31</v>
      </c>
      <c r="F19" s="80"/>
      <c r="G19" s="83"/>
      <c r="H19" s="84"/>
      <c r="I19" s="84"/>
      <c r="J19" s="85"/>
      <c r="K19" s="86"/>
      <c r="L19" s="86"/>
      <c r="M19" s="86"/>
      <c r="N19" s="119">
        <v>0</v>
      </c>
      <c r="O19" s="120"/>
    </row>
    <row r="20" spans="1:15" s="12" customFormat="1" x14ac:dyDescent="0.2">
      <c r="A20" s="71"/>
      <c r="B20" s="72"/>
      <c r="C20" s="72"/>
      <c r="D20" s="73" t="s">
        <v>65</v>
      </c>
      <c r="E20" s="74" t="s">
        <v>66</v>
      </c>
      <c r="F20" s="75"/>
      <c r="G20" s="76"/>
      <c r="H20" s="77"/>
      <c r="I20" s="77"/>
      <c r="J20" s="78"/>
      <c r="K20" s="79"/>
      <c r="L20" s="79"/>
      <c r="M20" s="79"/>
      <c r="N20" s="119">
        <v>0</v>
      </c>
      <c r="O20" s="120"/>
    </row>
    <row r="21" spans="1:15" s="12" customFormat="1" x14ac:dyDescent="0.2">
      <c r="A21" s="71"/>
      <c r="B21" s="72"/>
      <c r="C21" s="72"/>
      <c r="D21" s="73" t="s">
        <v>67</v>
      </c>
      <c r="E21" s="74" t="s">
        <v>68</v>
      </c>
      <c r="F21" s="75"/>
      <c r="G21" s="76"/>
      <c r="H21" s="77"/>
      <c r="I21" s="77"/>
      <c r="J21" s="78"/>
      <c r="K21" s="79"/>
      <c r="L21" s="79"/>
      <c r="M21" s="79"/>
      <c r="N21" s="119">
        <v>0</v>
      </c>
      <c r="O21" s="120"/>
    </row>
    <row r="22" spans="1:15" s="12" customFormat="1" x14ac:dyDescent="0.2">
      <c r="A22" s="71"/>
      <c r="B22" s="72"/>
      <c r="C22" s="72"/>
      <c r="D22" s="73" t="s">
        <v>34</v>
      </c>
      <c r="E22" s="74" t="s">
        <v>33</v>
      </c>
      <c r="F22" s="75"/>
      <c r="G22" s="76"/>
      <c r="H22" s="77"/>
      <c r="I22" s="77"/>
      <c r="J22" s="78"/>
      <c r="K22" s="79"/>
      <c r="L22" s="79"/>
      <c r="M22" s="79"/>
      <c r="N22" s="119">
        <v>0</v>
      </c>
      <c r="O22" s="120"/>
    </row>
    <row r="23" spans="1:15" s="12" customFormat="1" x14ac:dyDescent="0.2">
      <c r="A23" s="71"/>
      <c r="B23" s="72"/>
      <c r="C23" s="72"/>
      <c r="D23" s="73" t="s">
        <v>69</v>
      </c>
      <c r="E23" s="74" t="s">
        <v>74</v>
      </c>
      <c r="F23" s="75"/>
      <c r="G23" s="76"/>
      <c r="H23" s="77"/>
      <c r="I23" s="77"/>
      <c r="J23" s="78"/>
      <c r="K23" s="79"/>
      <c r="L23" s="79"/>
      <c r="M23" s="79"/>
      <c r="N23" s="119">
        <v>0</v>
      </c>
      <c r="O23" s="120"/>
    </row>
    <row r="24" spans="1:15" s="12" customFormat="1" x14ac:dyDescent="0.2">
      <c r="A24" s="71"/>
      <c r="B24" s="72"/>
      <c r="C24" s="72"/>
      <c r="D24" s="73" t="s">
        <v>59</v>
      </c>
      <c r="E24" s="74" t="s">
        <v>60</v>
      </c>
      <c r="F24" s="75"/>
      <c r="G24" s="76"/>
      <c r="H24" s="77"/>
      <c r="I24" s="77"/>
      <c r="J24" s="78"/>
      <c r="K24" s="79"/>
      <c r="L24" s="79"/>
      <c r="M24" s="79"/>
      <c r="N24" s="119">
        <v>0</v>
      </c>
      <c r="O24" s="120"/>
    </row>
    <row r="25" spans="1:15" s="12" customFormat="1" x14ac:dyDescent="0.2">
      <c r="A25" s="71"/>
      <c r="B25" s="72"/>
      <c r="C25" s="72"/>
      <c r="D25" s="73" t="s">
        <v>39</v>
      </c>
      <c r="E25" s="74" t="s">
        <v>40</v>
      </c>
      <c r="F25" s="75"/>
      <c r="G25" s="76"/>
      <c r="H25" s="77"/>
      <c r="I25" s="77"/>
      <c r="J25" s="78"/>
      <c r="K25" s="79"/>
      <c r="L25" s="79"/>
      <c r="M25" s="79"/>
      <c r="N25" s="119">
        <v>0</v>
      </c>
      <c r="O25" s="120"/>
    </row>
    <row r="26" spans="1:15" s="12" customFormat="1" x14ac:dyDescent="0.2">
      <c r="A26" s="71"/>
      <c r="B26" s="72"/>
      <c r="C26" s="72"/>
      <c r="D26" s="73" t="s">
        <v>45</v>
      </c>
      <c r="E26" s="74" t="s">
        <v>46</v>
      </c>
      <c r="F26" s="75"/>
      <c r="G26" s="76"/>
      <c r="H26" s="77"/>
      <c r="I26" s="77"/>
      <c r="J26" s="78"/>
      <c r="K26" s="79"/>
      <c r="L26" s="79"/>
      <c r="M26" s="79"/>
      <c r="N26" s="119">
        <v>0</v>
      </c>
      <c r="O26" s="120"/>
    </row>
    <row r="27" spans="1:15" s="12" customFormat="1" x14ac:dyDescent="0.2">
      <c r="A27" s="71"/>
      <c r="B27" s="72"/>
      <c r="C27" s="72"/>
      <c r="D27" s="73" t="s">
        <v>47</v>
      </c>
      <c r="E27" s="74" t="s">
        <v>48</v>
      </c>
      <c r="F27" s="75"/>
      <c r="G27" s="76"/>
      <c r="H27" s="77"/>
      <c r="I27" s="77"/>
      <c r="J27" s="78"/>
      <c r="K27" s="79"/>
      <c r="L27" s="79"/>
      <c r="M27" s="79"/>
      <c r="N27" s="119">
        <v>0</v>
      </c>
      <c r="O27" s="120"/>
    </row>
    <row r="28" spans="1:15" s="12" customFormat="1" x14ac:dyDescent="0.2">
      <c r="A28" s="71" t="str">
        <f>IF(I28&lt;&gt;"",1+MAX($A27:A$40),"")</f>
        <v/>
      </c>
      <c r="B28" s="72"/>
      <c r="C28" s="72"/>
      <c r="D28" s="73" t="s">
        <v>50</v>
      </c>
      <c r="E28" s="74" t="s">
        <v>49</v>
      </c>
      <c r="F28" s="75"/>
      <c r="G28" s="76"/>
      <c r="H28" s="77"/>
      <c r="I28" s="77"/>
      <c r="J28" s="78"/>
      <c r="K28" s="79"/>
      <c r="L28" s="79"/>
      <c r="M28" s="79"/>
      <c r="N28" s="119">
        <v>0</v>
      </c>
      <c r="O28" s="120"/>
    </row>
    <row r="29" spans="1:15" s="12" customFormat="1" x14ac:dyDescent="0.2">
      <c r="A29" s="71" t="str">
        <f>IF(I29&lt;&gt;"",1+MAX($A28:A$40),"")</f>
        <v/>
      </c>
      <c r="B29" s="72"/>
      <c r="C29" s="72"/>
      <c r="D29" s="73" t="s">
        <v>56</v>
      </c>
      <c r="E29" s="74" t="s">
        <v>55</v>
      </c>
      <c r="F29" s="75"/>
      <c r="G29" s="76"/>
      <c r="H29" s="77"/>
      <c r="I29" s="77"/>
      <c r="J29" s="78"/>
      <c r="K29" s="79"/>
      <c r="L29" s="79"/>
      <c r="M29" s="79"/>
      <c r="N29" s="119">
        <v>0</v>
      </c>
      <c r="O29" s="120"/>
    </row>
    <row r="30" spans="1:15" s="12" customFormat="1" x14ac:dyDescent="0.2">
      <c r="A30" s="71" t="str">
        <f>IF(I30&lt;&gt;"",1+MAX($A28:A$40),"")</f>
        <v/>
      </c>
      <c r="B30" s="72"/>
      <c r="C30" s="72"/>
      <c r="D30" s="73" t="s">
        <v>38</v>
      </c>
      <c r="E30" s="74" t="s">
        <v>37</v>
      </c>
      <c r="F30" s="75"/>
      <c r="G30" s="76"/>
      <c r="H30" s="77"/>
      <c r="I30" s="77"/>
      <c r="J30" s="78"/>
      <c r="K30" s="79"/>
      <c r="L30" s="79"/>
      <c r="M30" s="79"/>
      <c r="N30" s="119">
        <v>0</v>
      </c>
      <c r="O30" s="120"/>
    </row>
    <row r="31" spans="1:15" s="12" customFormat="1" x14ac:dyDescent="0.2">
      <c r="A31" s="71" t="str">
        <f>IF(I31&lt;&gt;"",1+MAX($A29:A$40),"")</f>
        <v/>
      </c>
      <c r="B31" s="72"/>
      <c r="C31" s="72"/>
      <c r="D31" s="73" t="s">
        <v>75</v>
      </c>
      <c r="E31" s="74" t="s">
        <v>76</v>
      </c>
      <c r="F31" s="75"/>
      <c r="G31" s="76"/>
      <c r="H31" s="77"/>
      <c r="I31" s="77"/>
      <c r="J31" s="78"/>
      <c r="K31" s="79"/>
      <c r="L31" s="79"/>
      <c r="M31" s="79"/>
      <c r="N31" s="119">
        <v>0</v>
      </c>
      <c r="O31" s="120"/>
    </row>
    <row r="32" spans="1:15" ht="20.25" x14ac:dyDescent="0.2">
      <c r="A32" s="43"/>
      <c r="B32" s="44"/>
      <c r="C32" s="44"/>
      <c r="D32" s="45"/>
      <c r="E32" s="46"/>
      <c r="F32" s="47"/>
      <c r="G32" s="48"/>
      <c r="H32" s="47"/>
      <c r="I32" s="44"/>
      <c r="J32" s="49"/>
      <c r="K32" s="49"/>
      <c r="L32" s="49"/>
      <c r="M32" s="49"/>
      <c r="N32" s="134">
        <f>SUM(N11:O31)</f>
        <v>197804.07738160004</v>
      </c>
      <c r="O32" s="135"/>
    </row>
    <row r="33" spans="1:23" ht="20.25" x14ac:dyDescent="0.2">
      <c r="A33" s="43"/>
      <c r="B33" s="44"/>
      <c r="C33" s="44"/>
      <c r="D33" s="45"/>
      <c r="E33" s="46"/>
      <c r="F33" s="47"/>
      <c r="G33" s="52"/>
      <c r="H33" s="123" t="s">
        <v>8</v>
      </c>
      <c r="I33" s="123"/>
      <c r="J33" s="53">
        <v>0</v>
      </c>
      <c r="K33" s="53"/>
      <c r="L33" s="53"/>
      <c r="M33" s="53"/>
      <c r="N33" s="124">
        <f>N32*J33</f>
        <v>0</v>
      </c>
      <c r="O33" s="124"/>
    </row>
    <row r="34" spans="1:23" ht="20.25" customHeight="1" x14ac:dyDescent="0.2">
      <c r="A34" s="43"/>
      <c r="B34" s="44"/>
      <c r="C34" s="44"/>
      <c r="D34" s="45"/>
      <c r="E34" s="46"/>
      <c r="F34" s="47"/>
      <c r="G34" s="123" t="s">
        <v>7</v>
      </c>
      <c r="H34" s="123"/>
      <c r="I34" s="123"/>
      <c r="J34" s="53">
        <v>0.2</v>
      </c>
      <c r="K34" s="53"/>
      <c r="L34" s="53"/>
      <c r="M34" s="53"/>
      <c r="N34" s="124">
        <f>N32*J34</f>
        <v>39560.815476320015</v>
      </c>
      <c r="O34" s="124"/>
    </row>
    <row r="35" spans="1:23" ht="37.5" customHeight="1" x14ac:dyDescent="0.2">
      <c r="A35" s="43"/>
      <c r="B35" s="44"/>
      <c r="C35" s="44"/>
      <c r="D35" s="45"/>
      <c r="E35" s="46"/>
      <c r="F35" s="47"/>
      <c r="G35" s="52"/>
      <c r="H35" s="123" t="s">
        <v>6</v>
      </c>
      <c r="I35" s="123"/>
      <c r="J35" s="49"/>
      <c r="K35" s="49"/>
      <c r="L35" s="49"/>
      <c r="M35" s="49"/>
      <c r="N35" s="124">
        <f>SUM(N32:O34)</f>
        <v>237364.89285792006</v>
      </c>
      <c r="O35" s="124"/>
    </row>
    <row r="36" spans="1:23" ht="20.25" x14ac:dyDescent="0.2">
      <c r="A36" s="13"/>
      <c r="G36" s="26"/>
      <c r="J36" s="24"/>
      <c r="K36" s="24"/>
      <c r="L36" s="24"/>
      <c r="M36" s="24"/>
      <c r="N36" s="21"/>
    </row>
    <row r="37" spans="1:23" x14ac:dyDescent="0.2">
      <c r="A37" s="132" t="s">
        <v>58</v>
      </c>
      <c r="B37" s="133"/>
      <c r="C37" s="133"/>
      <c r="D37" s="133"/>
      <c r="E37" s="133"/>
      <c r="F37" s="133"/>
      <c r="G37" s="133"/>
      <c r="H37" s="133"/>
      <c r="I37" s="133"/>
      <c r="J37" s="133"/>
      <c r="K37" s="133"/>
      <c r="L37" s="133"/>
      <c r="M37" s="133"/>
      <c r="N37" s="133"/>
      <c r="O37" s="133"/>
    </row>
    <row r="38" spans="1:23" ht="16.5" customHeight="1" thickBot="1" x14ac:dyDescent="0.25">
      <c r="A38" s="132"/>
      <c r="B38" s="133"/>
      <c r="C38" s="133"/>
      <c r="D38" s="133"/>
      <c r="E38" s="133"/>
      <c r="F38" s="133"/>
      <c r="G38" s="133"/>
      <c r="H38" s="133"/>
      <c r="I38" s="133"/>
      <c r="J38" s="133"/>
      <c r="K38" s="133"/>
      <c r="L38" s="133"/>
      <c r="M38" s="133"/>
      <c r="N38" s="133"/>
      <c r="O38" s="133"/>
    </row>
    <row r="39" spans="1:23" s="7" customFormat="1" ht="30.6" customHeight="1" x14ac:dyDescent="0.2">
      <c r="A39" s="54" t="s">
        <v>3</v>
      </c>
      <c r="B39" s="55" t="s">
        <v>18</v>
      </c>
      <c r="C39" s="55" t="s">
        <v>28</v>
      </c>
      <c r="D39" s="55" t="s">
        <v>19</v>
      </c>
      <c r="E39" s="56" t="s">
        <v>1</v>
      </c>
      <c r="F39" s="56" t="s">
        <v>4</v>
      </c>
      <c r="G39" s="57" t="s">
        <v>21</v>
      </c>
      <c r="H39" s="56" t="s">
        <v>20</v>
      </c>
      <c r="I39" s="55" t="s">
        <v>0</v>
      </c>
      <c r="J39" s="58" t="s">
        <v>70</v>
      </c>
      <c r="K39" s="58" t="s">
        <v>71</v>
      </c>
      <c r="L39" s="58" t="s">
        <v>72</v>
      </c>
      <c r="M39" s="58" t="s">
        <v>73</v>
      </c>
      <c r="N39" s="56" t="s">
        <v>57</v>
      </c>
      <c r="O39" s="59" t="s">
        <v>2</v>
      </c>
      <c r="P39" s="6"/>
      <c r="Q39" s="6"/>
      <c r="R39" s="6"/>
      <c r="S39" s="6"/>
      <c r="T39" s="6"/>
      <c r="U39" s="6"/>
      <c r="V39" s="6"/>
      <c r="W39" s="6"/>
    </row>
    <row r="40" spans="1:23" s="4" customFormat="1" x14ac:dyDescent="0.2">
      <c r="A40" s="60"/>
      <c r="B40" s="61"/>
      <c r="C40" s="61"/>
      <c r="D40" s="62" t="s">
        <v>30</v>
      </c>
      <c r="E40" s="63" t="s">
        <v>10</v>
      </c>
      <c r="F40" s="61"/>
      <c r="G40" s="64"/>
      <c r="H40" s="65"/>
      <c r="I40" s="65"/>
      <c r="J40" s="66"/>
      <c r="K40" s="66"/>
      <c r="L40" s="66"/>
      <c r="M40" s="66"/>
      <c r="N40" s="65"/>
      <c r="O40" s="67">
        <f>SUM(N41:N50)</f>
        <v>0</v>
      </c>
      <c r="P40" s="3" t="s">
        <v>9</v>
      </c>
    </row>
    <row r="41" spans="1:23" s="4" customFormat="1" x14ac:dyDescent="0.2">
      <c r="A41" s="35"/>
      <c r="B41" s="27"/>
      <c r="C41" s="27"/>
      <c r="D41" s="28"/>
      <c r="E41" s="29"/>
      <c r="F41" s="30"/>
      <c r="G41" s="37"/>
      <c r="H41" s="31"/>
      <c r="I41" s="32"/>
      <c r="J41" s="33"/>
      <c r="K41" s="33"/>
      <c r="L41" s="33"/>
      <c r="M41" s="33"/>
      <c r="N41" s="34"/>
      <c r="O41" s="36"/>
      <c r="P41" s="3"/>
    </row>
    <row r="42" spans="1:23" s="4" customFormat="1" x14ac:dyDescent="0.2">
      <c r="A42" s="35">
        <f>IF(I42&lt;&gt;"",1+MAX($A40:A$40),"")</f>
        <v>1</v>
      </c>
      <c r="B42" s="27"/>
      <c r="C42" s="27"/>
      <c r="D42" s="28"/>
      <c r="E42" s="29" t="s">
        <v>11</v>
      </c>
      <c r="F42" s="30">
        <v>1</v>
      </c>
      <c r="G42" s="37">
        <f t="shared" ref="G42:G43" si="0">IF(F42=0,"",0)</f>
        <v>0</v>
      </c>
      <c r="H42" s="31">
        <f>IF(F42=0,"",F42*(1+G42))</f>
        <v>1</v>
      </c>
      <c r="I42" s="32" t="s">
        <v>29</v>
      </c>
      <c r="J42" s="33"/>
      <c r="K42" s="33"/>
      <c r="L42" s="34">
        <f t="shared" ref="L42" si="1">IF(F42=0,"",J42*H42)</f>
        <v>0</v>
      </c>
      <c r="M42" s="34">
        <f t="shared" ref="M42" si="2">IF(F42=0,"",K42*H42)</f>
        <v>0</v>
      </c>
      <c r="N42" s="34">
        <f t="shared" ref="N42" si="3">IF(F42=0,"",L42+M42)</f>
        <v>0</v>
      </c>
      <c r="O42" s="36"/>
      <c r="P42" s="3"/>
    </row>
    <row r="43" spans="1:23" s="4" customFormat="1" x14ac:dyDescent="0.2">
      <c r="A43" s="35">
        <f>IF(I43&lt;&gt;"",1+MAX($A$40:A42),"")</f>
        <v>2</v>
      </c>
      <c r="B43" s="27"/>
      <c r="C43" s="27"/>
      <c r="D43" s="28"/>
      <c r="E43" s="29" t="s">
        <v>12</v>
      </c>
      <c r="F43" s="30">
        <v>1</v>
      </c>
      <c r="G43" s="37">
        <f t="shared" si="0"/>
        <v>0</v>
      </c>
      <c r="H43" s="31">
        <f t="shared" ref="H43:H50" si="4">IF(F43=0,"",F43*(1+G43))</f>
        <v>1</v>
      </c>
      <c r="I43" s="32" t="s">
        <v>29</v>
      </c>
      <c r="J43" s="33"/>
      <c r="K43" s="33"/>
      <c r="L43" s="34">
        <f t="shared" ref="L43:L50" si="5">IF(F43=0,"",J43*H43)</f>
        <v>0</v>
      </c>
      <c r="M43" s="34">
        <f t="shared" ref="M43:M50" si="6">IF(F43=0,"",K43*H43)</f>
        <v>0</v>
      </c>
      <c r="N43" s="34">
        <f t="shared" ref="N43:N50" si="7">IF(F43=0,"",L43+M43)</f>
        <v>0</v>
      </c>
      <c r="O43" s="36"/>
      <c r="P43" s="3"/>
    </row>
    <row r="44" spans="1:23" s="4" customFormat="1" x14ac:dyDescent="0.2">
      <c r="A44" s="35">
        <f>IF(I44&lt;&gt;"",1+MAX($A$40:A43),"")</f>
        <v>3</v>
      </c>
      <c r="B44" s="27"/>
      <c r="C44" s="27"/>
      <c r="D44" s="28"/>
      <c r="E44" s="29" t="s">
        <v>22</v>
      </c>
      <c r="F44" s="30">
        <v>1</v>
      </c>
      <c r="G44" s="37">
        <f>IF(F44=0,"",0)</f>
        <v>0</v>
      </c>
      <c r="H44" s="31">
        <f t="shared" si="4"/>
        <v>1</v>
      </c>
      <c r="I44" s="32" t="s">
        <v>29</v>
      </c>
      <c r="J44" s="33"/>
      <c r="K44" s="33"/>
      <c r="L44" s="34">
        <f t="shared" si="5"/>
        <v>0</v>
      </c>
      <c r="M44" s="34">
        <f t="shared" si="6"/>
        <v>0</v>
      </c>
      <c r="N44" s="34">
        <f t="shared" si="7"/>
        <v>0</v>
      </c>
      <c r="O44" s="36"/>
      <c r="P44" s="3"/>
    </row>
    <row r="45" spans="1:23" s="4" customFormat="1" x14ac:dyDescent="0.2">
      <c r="A45" s="35">
        <f>IF(I45&lt;&gt;"",1+MAX($A$40:A44),"")</f>
        <v>4</v>
      </c>
      <c r="B45" s="27"/>
      <c r="C45" s="27"/>
      <c r="D45" s="28"/>
      <c r="E45" s="29" t="s">
        <v>23</v>
      </c>
      <c r="F45" s="30">
        <v>1</v>
      </c>
      <c r="G45" s="37">
        <f t="shared" ref="G45:G50" si="8">IF(F45=0,"",0)</f>
        <v>0</v>
      </c>
      <c r="H45" s="31">
        <f t="shared" si="4"/>
        <v>1</v>
      </c>
      <c r="I45" s="32" t="s">
        <v>29</v>
      </c>
      <c r="J45" s="33"/>
      <c r="K45" s="33"/>
      <c r="L45" s="34">
        <f t="shared" si="5"/>
        <v>0</v>
      </c>
      <c r="M45" s="34">
        <f t="shared" si="6"/>
        <v>0</v>
      </c>
      <c r="N45" s="34">
        <f t="shared" si="7"/>
        <v>0</v>
      </c>
      <c r="O45" s="36"/>
      <c r="P45" s="3"/>
    </row>
    <row r="46" spans="1:23" s="4" customFormat="1" x14ac:dyDescent="0.2">
      <c r="A46" s="35">
        <f>IF(I46&lt;&gt;"",1+MAX($A$40:A45),"")</f>
        <v>5</v>
      </c>
      <c r="B46" s="27"/>
      <c r="C46" s="27"/>
      <c r="D46" s="28"/>
      <c r="E46" s="29" t="s">
        <v>24</v>
      </c>
      <c r="F46" s="30">
        <v>1</v>
      </c>
      <c r="G46" s="37">
        <f t="shared" si="8"/>
        <v>0</v>
      </c>
      <c r="H46" s="31">
        <f t="shared" si="4"/>
        <v>1</v>
      </c>
      <c r="I46" s="32" t="s">
        <v>29</v>
      </c>
      <c r="J46" s="33"/>
      <c r="K46" s="33"/>
      <c r="L46" s="34">
        <f t="shared" si="5"/>
        <v>0</v>
      </c>
      <c r="M46" s="34">
        <f t="shared" si="6"/>
        <v>0</v>
      </c>
      <c r="N46" s="34">
        <f t="shared" si="7"/>
        <v>0</v>
      </c>
      <c r="O46" s="36"/>
      <c r="P46" s="3"/>
    </row>
    <row r="47" spans="1:23" s="4" customFormat="1" x14ac:dyDescent="0.2">
      <c r="A47" s="35">
        <f>IF(I47&lt;&gt;"",1+MAX($A$40:A46),"")</f>
        <v>6</v>
      </c>
      <c r="B47" s="27"/>
      <c r="C47" s="27"/>
      <c r="D47" s="28"/>
      <c r="E47" s="29" t="s">
        <v>25</v>
      </c>
      <c r="F47" s="30">
        <v>1</v>
      </c>
      <c r="G47" s="37">
        <f t="shared" si="8"/>
        <v>0</v>
      </c>
      <c r="H47" s="31">
        <f t="shared" si="4"/>
        <v>1</v>
      </c>
      <c r="I47" s="32" t="s">
        <v>29</v>
      </c>
      <c r="J47" s="33"/>
      <c r="K47" s="33"/>
      <c r="L47" s="34">
        <f t="shared" si="5"/>
        <v>0</v>
      </c>
      <c r="M47" s="34">
        <f t="shared" si="6"/>
        <v>0</v>
      </c>
      <c r="N47" s="34">
        <f t="shared" si="7"/>
        <v>0</v>
      </c>
      <c r="O47" s="36"/>
      <c r="P47" s="3"/>
    </row>
    <row r="48" spans="1:23" s="4" customFormat="1" x14ac:dyDescent="0.2">
      <c r="A48" s="35">
        <f>IF(I48&lt;&gt;"",1+MAX($A$40:A47),"")</f>
        <v>7</v>
      </c>
      <c r="B48" s="27"/>
      <c r="C48" s="27"/>
      <c r="D48" s="28"/>
      <c r="E48" s="29" t="s">
        <v>26</v>
      </c>
      <c r="F48" s="30">
        <v>1</v>
      </c>
      <c r="G48" s="37">
        <f t="shared" si="8"/>
        <v>0</v>
      </c>
      <c r="H48" s="31">
        <f t="shared" si="4"/>
        <v>1</v>
      </c>
      <c r="I48" s="32" t="s">
        <v>29</v>
      </c>
      <c r="J48" s="33"/>
      <c r="K48" s="33"/>
      <c r="L48" s="34">
        <f t="shared" si="5"/>
        <v>0</v>
      </c>
      <c r="M48" s="34">
        <f t="shared" si="6"/>
        <v>0</v>
      </c>
      <c r="N48" s="34">
        <f t="shared" si="7"/>
        <v>0</v>
      </c>
      <c r="O48" s="36"/>
      <c r="P48" s="3"/>
    </row>
    <row r="49" spans="1:16" s="4" customFormat="1" x14ac:dyDescent="0.2">
      <c r="A49" s="35">
        <f>IF(I49&lt;&gt;"",1+MAX($A$40:A48),"")</f>
        <v>8</v>
      </c>
      <c r="B49" s="27"/>
      <c r="C49" s="27"/>
      <c r="D49" s="28"/>
      <c r="E49" s="29" t="s">
        <v>27</v>
      </c>
      <c r="F49" s="30">
        <v>1</v>
      </c>
      <c r="G49" s="37">
        <f t="shared" si="8"/>
        <v>0</v>
      </c>
      <c r="H49" s="31">
        <f t="shared" si="4"/>
        <v>1</v>
      </c>
      <c r="I49" s="32" t="s">
        <v>29</v>
      </c>
      <c r="J49" s="33"/>
      <c r="K49" s="33"/>
      <c r="L49" s="34">
        <f t="shared" si="5"/>
        <v>0</v>
      </c>
      <c r="M49" s="34">
        <f t="shared" si="6"/>
        <v>0</v>
      </c>
      <c r="N49" s="34">
        <f t="shared" si="7"/>
        <v>0</v>
      </c>
      <c r="O49" s="36"/>
      <c r="P49" s="3"/>
    </row>
    <row r="50" spans="1:16" s="4" customFormat="1" x14ac:dyDescent="0.2">
      <c r="A50" s="35">
        <f>IF(I50&lt;&gt;"",1+MAX($A$40:A49),"")</f>
        <v>9</v>
      </c>
      <c r="B50" s="27"/>
      <c r="C50" s="27"/>
      <c r="D50" s="28"/>
      <c r="E50" s="29" t="s">
        <v>77</v>
      </c>
      <c r="F50" s="30">
        <v>1</v>
      </c>
      <c r="G50" s="37">
        <f t="shared" si="8"/>
        <v>0</v>
      </c>
      <c r="H50" s="31">
        <f t="shared" si="4"/>
        <v>1</v>
      </c>
      <c r="I50" s="32" t="s">
        <v>29</v>
      </c>
      <c r="J50" s="33"/>
      <c r="K50" s="33"/>
      <c r="L50" s="34">
        <f t="shared" si="5"/>
        <v>0</v>
      </c>
      <c r="M50" s="34">
        <f t="shared" si="6"/>
        <v>0</v>
      </c>
      <c r="N50" s="34">
        <f t="shared" si="7"/>
        <v>0</v>
      </c>
      <c r="O50" s="36"/>
      <c r="P50" s="3"/>
    </row>
    <row r="51" spans="1:16" s="4" customFormat="1" ht="18" customHeight="1" x14ac:dyDescent="0.2">
      <c r="A51" s="60" t="str">
        <f>IF(I51&lt;&gt;"",1+MAX($A$40:A50),"")</f>
        <v/>
      </c>
      <c r="B51" s="61"/>
      <c r="C51" s="61"/>
      <c r="D51" s="62" t="s">
        <v>63</v>
      </c>
      <c r="E51" s="63" t="s">
        <v>64</v>
      </c>
      <c r="F51" s="61"/>
      <c r="G51" s="68"/>
      <c r="H51" s="69"/>
      <c r="I51" s="61"/>
      <c r="J51" s="66"/>
      <c r="K51" s="66"/>
      <c r="L51" s="66"/>
      <c r="M51" s="66"/>
      <c r="N51" s="70"/>
      <c r="O51" s="67">
        <f>SUM(N52:N91)</f>
        <v>197804.07738160004</v>
      </c>
      <c r="P51" s="3"/>
    </row>
    <row r="52" spans="1:16" s="4" customFormat="1" x14ac:dyDescent="0.25">
      <c r="A52" s="35" t="str">
        <f>IF(I52&lt;&gt;"",1+MAX($A$40:A51),"")</f>
        <v/>
      </c>
      <c r="B52" s="27"/>
      <c r="C52" s="27"/>
      <c r="D52" s="28"/>
      <c r="E52" s="106" t="s">
        <v>78</v>
      </c>
      <c r="F52" s="107"/>
      <c r="G52" s="107"/>
      <c r="H52" s="107"/>
      <c r="I52" s="42"/>
      <c r="J52" s="33"/>
      <c r="K52" s="33"/>
      <c r="L52" s="34" t="str">
        <f t="shared" ref="L52:L53" si="9">IF(F52=0,"",J52*H52)</f>
        <v/>
      </c>
      <c r="M52" s="34" t="str">
        <f t="shared" ref="M52:M53" si="10">IF(F52=0,"",K52*H52)</f>
        <v/>
      </c>
      <c r="N52" s="34" t="str">
        <f t="shared" ref="N52:N53" si="11">IF(F52=0,"",L52+M52)</f>
        <v/>
      </c>
      <c r="O52" s="36"/>
      <c r="P52" s="3"/>
    </row>
    <row r="53" spans="1:16" s="4" customFormat="1" x14ac:dyDescent="0.25">
      <c r="A53" s="35">
        <f>IF(I53&lt;&gt;"",1+MAX($A$40:A52),"")</f>
        <v>10</v>
      </c>
      <c r="B53" s="27"/>
      <c r="C53" s="27"/>
      <c r="D53" s="28"/>
      <c r="E53" s="41" t="s">
        <v>79</v>
      </c>
      <c r="F53" s="108">
        <v>993.30870000000004</v>
      </c>
      <c r="G53" s="37">
        <v>0.1</v>
      </c>
      <c r="H53" s="31">
        <f t="shared" ref="H53" si="12">IF(F53=0,"",F53*(1+G53))</f>
        <v>1092.63957</v>
      </c>
      <c r="I53" s="42" t="s">
        <v>80</v>
      </c>
      <c r="J53" s="33">
        <v>2.2200000000000002</v>
      </c>
      <c r="K53" s="33">
        <v>1.3</v>
      </c>
      <c r="L53" s="34">
        <f t="shared" si="9"/>
        <v>2425.6598454000004</v>
      </c>
      <c r="M53" s="34">
        <f t="shared" si="10"/>
        <v>1420.4314410000002</v>
      </c>
      <c r="N53" s="34">
        <f t="shared" si="11"/>
        <v>3846.0912864000006</v>
      </c>
      <c r="O53" s="36"/>
      <c r="P53" s="3"/>
    </row>
    <row r="54" spans="1:16" s="4" customFormat="1" x14ac:dyDescent="0.25">
      <c r="A54" s="35">
        <f>IF(I54&lt;&gt;"",1+MAX($A$40:A53),"")</f>
        <v>11</v>
      </c>
      <c r="B54" s="27"/>
      <c r="C54" s="27"/>
      <c r="D54" s="28"/>
      <c r="E54" s="41" t="s">
        <v>81</v>
      </c>
      <c r="F54" s="108">
        <v>993.30870000000004</v>
      </c>
      <c r="G54" s="37">
        <v>0.1</v>
      </c>
      <c r="H54" s="31">
        <f t="shared" ref="H54:H63" si="13">IF(F54=0,"",F54*(1+G54))</f>
        <v>1092.63957</v>
      </c>
      <c r="I54" s="42" t="s">
        <v>80</v>
      </c>
      <c r="J54" s="33">
        <v>0.48</v>
      </c>
      <c r="K54" s="33">
        <v>1</v>
      </c>
      <c r="L54" s="34">
        <f t="shared" ref="L54:L91" si="14">IF(F54=0,"",J54*H54)</f>
        <v>524.46699360000002</v>
      </c>
      <c r="M54" s="34">
        <f t="shared" ref="M54:M91" si="15">IF(F54=0,"",K54*H54)</f>
        <v>1092.63957</v>
      </c>
      <c r="N54" s="34">
        <f t="shared" ref="N54:N91" si="16">IF(F54=0,"",L54+M54)</f>
        <v>1617.1065636000001</v>
      </c>
      <c r="O54" s="36"/>
      <c r="P54" s="3"/>
    </row>
    <row r="55" spans="1:16" s="4" customFormat="1" x14ac:dyDescent="0.25">
      <c r="A55" s="35">
        <f>IF(I55&lt;&gt;"",1+MAX($A$40:A54),"")</f>
        <v>12</v>
      </c>
      <c r="B55" s="27"/>
      <c r="C55" s="27"/>
      <c r="D55" s="28"/>
      <c r="E55" s="41" t="s">
        <v>82</v>
      </c>
      <c r="F55" s="108">
        <v>993.30870000000004</v>
      </c>
      <c r="G55" s="37">
        <v>0.1</v>
      </c>
      <c r="H55" s="31">
        <f t="shared" si="13"/>
        <v>1092.63957</v>
      </c>
      <c r="I55" s="42" t="s">
        <v>80</v>
      </c>
      <c r="J55" s="33">
        <v>2.06</v>
      </c>
      <c r="K55" s="33">
        <v>1</v>
      </c>
      <c r="L55" s="34">
        <f t="shared" si="14"/>
        <v>2250.8375142</v>
      </c>
      <c r="M55" s="34">
        <f t="shared" si="15"/>
        <v>1092.63957</v>
      </c>
      <c r="N55" s="34">
        <f t="shared" si="16"/>
        <v>3343.4770841999998</v>
      </c>
      <c r="O55" s="36"/>
      <c r="P55" s="3"/>
    </row>
    <row r="56" spans="1:16" s="4" customFormat="1" x14ac:dyDescent="0.25">
      <c r="A56" s="35">
        <f>IF(I56&lt;&gt;"",1+MAX($A$40:A55),"")</f>
        <v>13</v>
      </c>
      <c r="B56" s="27"/>
      <c r="C56" s="27"/>
      <c r="D56" s="28"/>
      <c r="E56" s="41" t="s">
        <v>83</v>
      </c>
      <c r="F56" s="108">
        <v>1043.0527999999999</v>
      </c>
      <c r="G56" s="37">
        <v>0.1</v>
      </c>
      <c r="H56" s="31">
        <f t="shared" si="13"/>
        <v>1147.35808</v>
      </c>
      <c r="I56" s="42" t="s">
        <v>80</v>
      </c>
      <c r="J56" s="33">
        <v>1.85</v>
      </c>
      <c r="K56" s="33">
        <v>0.92</v>
      </c>
      <c r="L56" s="34">
        <f t="shared" si="14"/>
        <v>2122.6124479999999</v>
      </c>
      <c r="M56" s="34">
        <f t="shared" si="15"/>
        <v>1055.5694335999999</v>
      </c>
      <c r="N56" s="34">
        <f t="shared" si="16"/>
        <v>3178.1818815999995</v>
      </c>
      <c r="O56" s="36"/>
      <c r="P56" s="3"/>
    </row>
    <row r="57" spans="1:16" s="4" customFormat="1" x14ac:dyDescent="0.25">
      <c r="A57" s="35">
        <f>IF(I57&lt;&gt;"",1+MAX($A$40:A56),"")</f>
        <v>14</v>
      </c>
      <c r="B57" s="27"/>
      <c r="C57" s="27"/>
      <c r="D57" s="28"/>
      <c r="E57" s="109" t="s">
        <v>84</v>
      </c>
      <c r="F57" s="108">
        <v>1106.2</v>
      </c>
      <c r="G57" s="37">
        <v>0.1</v>
      </c>
      <c r="H57" s="31">
        <f t="shared" si="13"/>
        <v>1216.8200000000002</v>
      </c>
      <c r="I57" s="42" t="s">
        <v>85</v>
      </c>
      <c r="J57" s="33">
        <v>3.86</v>
      </c>
      <c r="K57" s="33">
        <v>1.4</v>
      </c>
      <c r="L57" s="34">
        <f t="shared" si="14"/>
        <v>4696.9252000000006</v>
      </c>
      <c r="M57" s="34">
        <f t="shared" si="15"/>
        <v>1703.5480000000002</v>
      </c>
      <c r="N57" s="34">
        <f t="shared" si="16"/>
        <v>6400.4732000000004</v>
      </c>
      <c r="O57" s="36"/>
      <c r="P57" s="3"/>
    </row>
    <row r="58" spans="1:16" s="4" customFormat="1" x14ac:dyDescent="0.25">
      <c r="A58" s="35">
        <f>IF(I58&lt;&gt;"",1+MAX($A$40:A57),"")</f>
        <v>15</v>
      </c>
      <c r="B58" s="27"/>
      <c r="C58" s="27"/>
      <c r="D58" s="28"/>
      <c r="E58" s="109" t="s">
        <v>86</v>
      </c>
      <c r="F58" s="108">
        <v>221</v>
      </c>
      <c r="G58" s="37">
        <v>0.1</v>
      </c>
      <c r="H58" s="31">
        <f t="shared" si="13"/>
        <v>243.10000000000002</v>
      </c>
      <c r="I58" s="42" t="s">
        <v>85</v>
      </c>
      <c r="J58" s="33">
        <v>2</v>
      </c>
      <c r="K58" s="33">
        <v>4.8</v>
      </c>
      <c r="L58" s="34">
        <f t="shared" si="14"/>
        <v>486.20000000000005</v>
      </c>
      <c r="M58" s="34">
        <f t="shared" si="15"/>
        <v>1166.8800000000001</v>
      </c>
      <c r="N58" s="34">
        <f t="shared" si="16"/>
        <v>1653.0800000000002</v>
      </c>
      <c r="O58" s="36"/>
      <c r="P58" s="3"/>
    </row>
    <row r="59" spans="1:16" s="4" customFormat="1" x14ac:dyDescent="0.25">
      <c r="A59" s="35">
        <f>IF(I59&lt;&gt;"",1+MAX($A$40:A58),"")</f>
        <v>16</v>
      </c>
      <c r="B59" s="27"/>
      <c r="C59" s="27"/>
      <c r="D59" s="28"/>
      <c r="E59" s="41" t="s">
        <v>87</v>
      </c>
      <c r="F59" s="108">
        <v>221.24</v>
      </c>
      <c r="G59" s="37">
        <v>0.1</v>
      </c>
      <c r="H59" s="31">
        <f t="shared" si="13"/>
        <v>243.36400000000003</v>
      </c>
      <c r="I59" s="42" t="s">
        <v>85</v>
      </c>
      <c r="J59" s="33">
        <v>2.25</v>
      </c>
      <c r="K59" s="33">
        <v>5</v>
      </c>
      <c r="L59" s="34">
        <f t="shared" si="14"/>
        <v>547.56900000000007</v>
      </c>
      <c r="M59" s="34">
        <f t="shared" si="15"/>
        <v>1216.8200000000002</v>
      </c>
      <c r="N59" s="34">
        <f t="shared" si="16"/>
        <v>1764.3890000000001</v>
      </c>
      <c r="O59" s="36"/>
      <c r="P59" s="3"/>
    </row>
    <row r="60" spans="1:16" s="4" customFormat="1" x14ac:dyDescent="0.25">
      <c r="A60" s="35">
        <f>IF(I60&lt;&gt;"",1+MAX($A$40:A59),"")</f>
        <v>17</v>
      </c>
      <c r="B60" s="27"/>
      <c r="C60" s="27"/>
      <c r="D60" s="28"/>
      <c r="E60" s="41" t="s">
        <v>88</v>
      </c>
      <c r="F60" s="108">
        <v>221.24</v>
      </c>
      <c r="G60" s="37">
        <v>0.1</v>
      </c>
      <c r="H60" s="31">
        <f t="shared" si="13"/>
        <v>243.36400000000003</v>
      </c>
      <c r="I60" s="42" t="s">
        <v>85</v>
      </c>
      <c r="J60" s="33">
        <v>1.8</v>
      </c>
      <c r="K60" s="33">
        <v>4.78</v>
      </c>
      <c r="L60" s="34">
        <f t="shared" si="14"/>
        <v>438.05520000000007</v>
      </c>
      <c r="M60" s="34">
        <f t="shared" si="15"/>
        <v>1163.2799200000002</v>
      </c>
      <c r="N60" s="34">
        <f t="shared" si="16"/>
        <v>1601.3351200000002</v>
      </c>
      <c r="O60" s="36"/>
      <c r="P60" s="3"/>
    </row>
    <row r="61" spans="1:16" s="4" customFormat="1" x14ac:dyDescent="0.25">
      <c r="A61" s="35">
        <f>IF(I61&lt;&gt;"",1+MAX($A$40:A60),"")</f>
        <v>18</v>
      </c>
      <c r="B61" s="27"/>
      <c r="C61" s="27"/>
      <c r="D61" s="28"/>
      <c r="E61" s="41" t="s">
        <v>89</v>
      </c>
      <c r="F61" s="108">
        <v>221.24</v>
      </c>
      <c r="G61" s="37">
        <v>0.1</v>
      </c>
      <c r="H61" s="31">
        <f t="shared" si="13"/>
        <v>243.36400000000003</v>
      </c>
      <c r="I61" s="42" t="s">
        <v>85</v>
      </c>
      <c r="J61" s="33">
        <v>1.66</v>
      </c>
      <c r="K61" s="33">
        <v>4.6399999999999997</v>
      </c>
      <c r="L61" s="34">
        <f t="shared" si="14"/>
        <v>403.98424000000006</v>
      </c>
      <c r="M61" s="34">
        <f t="shared" si="15"/>
        <v>1129.2089600000002</v>
      </c>
      <c r="N61" s="34">
        <f t="shared" si="16"/>
        <v>1533.1932000000002</v>
      </c>
      <c r="O61" s="36"/>
      <c r="P61" s="3"/>
    </row>
    <row r="62" spans="1:16" s="4" customFormat="1" x14ac:dyDescent="0.25">
      <c r="A62" s="35">
        <f>IF(I62&lt;&gt;"",1+MAX($A$40:A61),"")</f>
        <v>19</v>
      </c>
      <c r="B62" s="27"/>
      <c r="C62" s="27"/>
      <c r="D62" s="28"/>
      <c r="E62" s="41" t="s">
        <v>90</v>
      </c>
      <c r="F62" s="108">
        <v>31.29</v>
      </c>
      <c r="G62" s="37">
        <v>0.1</v>
      </c>
      <c r="H62" s="31">
        <f t="shared" si="13"/>
        <v>34.419000000000004</v>
      </c>
      <c r="I62" s="42" t="s">
        <v>85</v>
      </c>
      <c r="J62" s="33">
        <v>2.85</v>
      </c>
      <c r="K62" s="33">
        <v>5.4</v>
      </c>
      <c r="L62" s="34">
        <f t="shared" si="14"/>
        <v>98.094150000000013</v>
      </c>
      <c r="M62" s="34">
        <f t="shared" si="15"/>
        <v>185.86260000000004</v>
      </c>
      <c r="N62" s="34">
        <f t="shared" si="16"/>
        <v>283.95675000000006</v>
      </c>
      <c r="O62" s="36"/>
      <c r="P62" s="3"/>
    </row>
    <row r="63" spans="1:16" s="4" customFormat="1" x14ac:dyDescent="0.25">
      <c r="A63" s="35">
        <f>IF(I63&lt;&gt;"",1+MAX($A$40:A62),"")</f>
        <v>20</v>
      </c>
      <c r="B63" s="27"/>
      <c r="C63" s="27"/>
      <c r="D63" s="28"/>
      <c r="E63" s="41" t="s">
        <v>91</v>
      </c>
      <c r="F63" s="108">
        <v>120.0528</v>
      </c>
      <c r="G63" s="37">
        <v>0.1</v>
      </c>
      <c r="H63" s="31">
        <f t="shared" si="13"/>
        <v>132.05808000000002</v>
      </c>
      <c r="I63" s="42" t="s">
        <v>80</v>
      </c>
      <c r="J63" s="33">
        <v>6.66</v>
      </c>
      <c r="K63" s="33">
        <v>2.25</v>
      </c>
      <c r="L63" s="34">
        <f t="shared" si="14"/>
        <v>879.50681280000015</v>
      </c>
      <c r="M63" s="34">
        <f t="shared" si="15"/>
        <v>297.13068000000004</v>
      </c>
      <c r="N63" s="34">
        <f t="shared" si="16"/>
        <v>1176.6374928000002</v>
      </c>
      <c r="O63" s="36"/>
      <c r="P63" s="3"/>
    </row>
    <row r="64" spans="1:16" s="4" customFormat="1" x14ac:dyDescent="0.25">
      <c r="A64" s="35" t="str">
        <f>IF(I64&lt;&gt;"",1+MAX($A$40:A63),"")</f>
        <v/>
      </c>
      <c r="B64" s="27"/>
      <c r="C64" s="27"/>
      <c r="D64" s="28"/>
      <c r="E64" s="106" t="s">
        <v>92</v>
      </c>
      <c r="F64" s="108"/>
      <c r="G64" s="108"/>
      <c r="H64" s="108"/>
      <c r="I64" s="42"/>
      <c r="J64" s="33"/>
      <c r="K64" s="33"/>
      <c r="L64" s="34" t="str">
        <f t="shared" si="14"/>
        <v/>
      </c>
      <c r="M64" s="34" t="str">
        <f t="shared" si="15"/>
        <v/>
      </c>
      <c r="N64" s="34" t="str">
        <f t="shared" si="16"/>
        <v/>
      </c>
      <c r="O64" s="36"/>
      <c r="P64" s="3"/>
    </row>
    <row r="65" spans="1:16" s="4" customFormat="1" x14ac:dyDescent="0.25">
      <c r="A65" s="35">
        <f>IF(I65&lt;&gt;"",1+MAX($A$40:A64),"")</f>
        <v>21</v>
      </c>
      <c r="B65" s="27"/>
      <c r="C65" s="27"/>
      <c r="D65" s="28"/>
      <c r="E65" s="41" t="s">
        <v>93</v>
      </c>
      <c r="F65" s="108">
        <v>657.27</v>
      </c>
      <c r="G65" s="37">
        <v>0.1</v>
      </c>
      <c r="H65" s="31">
        <f t="shared" ref="H65:H74" si="17">IF(F65=0,"",F65*(1+G65))</f>
        <v>722.99700000000007</v>
      </c>
      <c r="I65" s="42" t="s">
        <v>85</v>
      </c>
      <c r="J65" s="33">
        <v>3.66</v>
      </c>
      <c r="K65" s="33">
        <v>5.9</v>
      </c>
      <c r="L65" s="34">
        <f t="shared" si="14"/>
        <v>2646.1690200000003</v>
      </c>
      <c r="M65" s="34">
        <f t="shared" si="15"/>
        <v>4265.6823000000004</v>
      </c>
      <c r="N65" s="34">
        <f t="shared" si="16"/>
        <v>6911.8513200000007</v>
      </c>
      <c r="O65" s="36"/>
      <c r="P65" s="3"/>
    </row>
    <row r="66" spans="1:16" s="4" customFormat="1" x14ac:dyDescent="0.25">
      <c r="A66" s="35">
        <f>IF(I66&lt;&gt;"",1+MAX($A$40:A65),"")</f>
        <v>22</v>
      </c>
      <c r="B66" s="27"/>
      <c r="C66" s="27"/>
      <c r="D66" s="28"/>
      <c r="E66" s="41" t="s">
        <v>94</v>
      </c>
      <c r="F66" s="108">
        <v>78.33</v>
      </c>
      <c r="G66" s="37">
        <v>0.1</v>
      </c>
      <c r="H66" s="31">
        <f t="shared" si="17"/>
        <v>86.163000000000011</v>
      </c>
      <c r="I66" s="42" t="s">
        <v>85</v>
      </c>
      <c r="J66" s="33">
        <v>2.8</v>
      </c>
      <c r="K66" s="33">
        <v>1.1000000000000001</v>
      </c>
      <c r="L66" s="34">
        <f t="shared" si="14"/>
        <v>241.25640000000001</v>
      </c>
      <c r="M66" s="34">
        <f t="shared" si="15"/>
        <v>94.779300000000021</v>
      </c>
      <c r="N66" s="34">
        <f t="shared" si="16"/>
        <v>336.03570000000002</v>
      </c>
      <c r="O66" s="36"/>
      <c r="P66" s="3"/>
    </row>
    <row r="67" spans="1:16" s="4" customFormat="1" x14ac:dyDescent="0.25">
      <c r="A67" s="35">
        <f>IF(I67&lt;&gt;"",1+MAX($A$40:A66),"")</f>
        <v>23</v>
      </c>
      <c r="B67" s="27"/>
      <c r="C67" s="27"/>
      <c r="D67" s="28"/>
      <c r="E67" s="41" t="s">
        <v>95</v>
      </c>
      <c r="F67" s="108">
        <v>26.11</v>
      </c>
      <c r="G67" s="37">
        <v>0.1</v>
      </c>
      <c r="H67" s="31">
        <f t="shared" si="17"/>
        <v>28.721</v>
      </c>
      <c r="I67" s="42" t="s">
        <v>85</v>
      </c>
      <c r="J67" s="33">
        <v>4.0599999999999996</v>
      </c>
      <c r="K67" s="33">
        <v>9.1199999999999992</v>
      </c>
      <c r="L67" s="34">
        <f t="shared" si="14"/>
        <v>116.60725999999998</v>
      </c>
      <c r="M67" s="34">
        <f t="shared" si="15"/>
        <v>261.93552</v>
      </c>
      <c r="N67" s="34">
        <f t="shared" si="16"/>
        <v>378.54277999999999</v>
      </c>
      <c r="O67" s="36"/>
      <c r="P67" s="3"/>
    </row>
    <row r="68" spans="1:16" s="4" customFormat="1" x14ac:dyDescent="0.25">
      <c r="A68" s="35">
        <f>IF(I68&lt;&gt;"",1+MAX($A$40:A67),"")</f>
        <v>24</v>
      </c>
      <c r="B68" s="27"/>
      <c r="C68" s="27"/>
      <c r="D68" s="28"/>
      <c r="E68" s="41" t="s">
        <v>96</v>
      </c>
      <c r="F68" s="108">
        <v>26.11</v>
      </c>
      <c r="G68" s="37">
        <v>0.1</v>
      </c>
      <c r="H68" s="31">
        <f t="shared" si="17"/>
        <v>28.721</v>
      </c>
      <c r="I68" s="42" t="s">
        <v>85</v>
      </c>
      <c r="J68" s="33">
        <v>3.85</v>
      </c>
      <c r="K68" s="33">
        <v>1.4</v>
      </c>
      <c r="L68" s="34">
        <f t="shared" si="14"/>
        <v>110.57585</v>
      </c>
      <c r="M68" s="34">
        <f t="shared" si="15"/>
        <v>40.209399999999995</v>
      </c>
      <c r="N68" s="34">
        <f t="shared" si="16"/>
        <v>150.78524999999999</v>
      </c>
      <c r="O68" s="36"/>
      <c r="P68" s="3"/>
    </row>
    <row r="69" spans="1:16" s="4" customFormat="1" x14ac:dyDescent="0.25">
      <c r="A69" s="35">
        <f>IF(I69&lt;&gt;"",1+MAX($A$40:A68),"")</f>
        <v>25</v>
      </c>
      <c r="B69" s="27"/>
      <c r="C69" s="27"/>
      <c r="D69" s="28"/>
      <c r="E69" s="41" t="s">
        <v>97</v>
      </c>
      <c r="F69" s="108">
        <v>131</v>
      </c>
      <c r="G69" s="37">
        <v>0.1</v>
      </c>
      <c r="H69" s="31">
        <f t="shared" si="17"/>
        <v>144.10000000000002</v>
      </c>
      <c r="I69" s="42" t="s">
        <v>80</v>
      </c>
      <c r="J69" s="33">
        <v>2.2200000000000002</v>
      </c>
      <c r="K69" s="33">
        <v>1.3</v>
      </c>
      <c r="L69" s="34">
        <f t="shared" si="14"/>
        <v>319.9020000000001</v>
      </c>
      <c r="M69" s="34">
        <f t="shared" si="15"/>
        <v>187.33000000000004</v>
      </c>
      <c r="N69" s="34">
        <f t="shared" si="16"/>
        <v>507.23200000000014</v>
      </c>
      <c r="O69" s="36"/>
      <c r="P69" s="3"/>
    </row>
    <row r="70" spans="1:16" s="4" customFormat="1" x14ac:dyDescent="0.25">
      <c r="A70" s="35">
        <f>IF(I70&lt;&gt;"",1+MAX($A$40:A69),"")</f>
        <v>26</v>
      </c>
      <c r="B70" s="27"/>
      <c r="C70" s="27"/>
      <c r="D70" s="28"/>
      <c r="E70" s="41" t="s">
        <v>81</v>
      </c>
      <c r="F70" s="108">
        <v>131</v>
      </c>
      <c r="G70" s="37">
        <v>0.1</v>
      </c>
      <c r="H70" s="31">
        <f t="shared" si="17"/>
        <v>144.10000000000002</v>
      </c>
      <c r="I70" s="42" t="s">
        <v>80</v>
      </c>
      <c r="J70" s="33">
        <v>2.2200000000000002</v>
      </c>
      <c r="K70" s="33">
        <v>1.3</v>
      </c>
      <c r="L70" s="34">
        <f t="shared" si="14"/>
        <v>319.9020000000001</v>
      </c>
      <c r="M70" s="34">
        <f t="shared" si="15"/>
        <v>187.33000000000004</v>
      </c>
      <c r="N70" s="34">
        <f t="shared" si="16"/>
        <v>507.23200000000014</v>
      </c>
      <c r="O70" s="36"/>
      <c r="P70" s="3"/>
    </row>
    <row r="71" spans="1:16" s="4" customFormat="1" x14ac:dyDescent="0.25">
      <c r="A71" s="35">
        <f>IF(I71&lt;&gt;"",1+MAX($A$40:A70),"")</f>
        <v>27</v>
      </c>
      <c r="B71" s="27"/>
      <c r="C71" s="27"/>
      <c r="D71" s="28"/>
      <c r="E71" s="41" t="s">
        <v>82</v>
      </c>
      <c r="F71" s="108">
        <v>131</v>
      </c>
      <c r="G71" s="37">
        <v>0.1</v>
      </c>
      <c r="H71" s="31">
        <f t="shared" si="17"/>
        <v>144.10000000000002</v>
      </c>
      <c r="I71" s="42" t="s">
        <v>80</v>
      </c>
      <c r="J71" s="33">
        <v>2.06</v>
      </c>
      <c r="K71" s="33">
        <v>1</v>
      </c>
      <c r="L71" s="34">
        <f t="shared" si="14"/>
        <v>296.84600000000006</v>
      </c>
      <c r="M71" s="34">
        <f t="shared" si="15"/>
        <v>144.10000000000002</v>
      </c>
      <c r="N71" s="34">
        <f t="shared" si="16"/>
        <v>440.94600000000008</v>
      </c>
      <c r="O71" s="36"/>
      <c r="P71" s="3"/>
    </row>
    <row r="72" spans="1:16" s="4" customFormat="1" x14ac:dyDescent="0.25">
      <c r="A72" s="35">
        <f>IF(I72&lt;&gt;"",1+MAX($A$40:A71),"")</f>
        <v>28</v>
      </c>
      <c r="B72" s="27"/>
      <c r="C72" s="27"/>
      <c r="D72" s="28"/>
      <c r="E72" s="41" t="s">
        <v>98</v>
      </c>
      <c r="F72" s="108">
        <v>131</v>
      </c>
      <c r="G72" s="37">
        <v>0.1</v>
      </c>
      <c r="H72" s="31">
        <f t="shared" si="17"/>
        <v>144.10000000000002</v>
      </c>
      <c r="I72" s="42" t="s">
        <v>80</v>
      </c>
      <c r="J72" s="33">
        <v>1.68</v>
      </c>
      <c r="K72" s="33">
        <v>0.7</v>
      </c>
      <c r="L72" s="34">
        <f t="shared" si="14"/>
        <v>242.08800000000002</v>
      </c>
      <c r="M72" s="34">
        <f t="shared" si="15"/>
        <v>100.87</v>
      </c>
      <c r="N72" s="34">
        <f t="shared" si="16"/>
        <v>342.95800000000003</v>
      </c>
      <c r="O72" s="36"/>
      <c r="P72" s="3"/>
    </row>
    <row r="73" spans="1:16" s="4" customFormat="1" x14ac:dyDescent="0.25">
      <c r="A73" s="35">
        <f>IF(I73&lt;&gt;"",1+MAX($A$40:A72),"")</f>
        <v>29</v>
      </c>
      <c r="B73" s="27"/>
      <c r="C73" s="27"/>
      <c r="D73" s="28"/>
      <c r="E73" s="41" t="s">
        <v>99</v>
      </c>
      <c r="F73" s="108">
        <v>131</v>
      </c>
      <c r="G73" s="37">
        <v>0.1</v>
      </c>
      <c r="H73" s="31">
        <f t="shared" si="17"/>
        <v>144.10000000000002</v>
      </c>
      <c r="I73" s="42" t="s">
        <v>80</v>
      </c>
      <c r="J73" s="33">
        <v>1.8</v>
      </c>
      <c r="K73" s="33">
        <v>0.9</v>
      </c>
      <c r="L73" s="34">
        <f t="shared" si="14"/>
        <v>259.38000000000005</v>
      </c>
      <c r="M73" s="34">
        <f t="shared" si="15"/>
        <v>129.69000000000003</v>
      </c>
      <c r="N73" s="34">
        <f t="shared" si="16"/>
        <v>389.07000000000005</v>
      </c>
      <c r="O73" s="36"/>
      <c r="P73" s="3"/>
    </row>
    <row r="74" spans="1:16" s="4" customFormat="1" x14ac:dyDescent="0.25">
      <c r="A74" s="35">
        <f>IF(I74&lt;&gt;"",1+MAX($A$40:A73),"")</f>
        <v>30</v>
      </c>
      <c r="B74" s="27"/>
      <c r="C74" s="27"/>
      <c r="D74" s="28"/>
      <c r="E74" s="41" t="s">
        <v>100</v>
      </c>
      <c r="F74" s="108">
        <v>26.11</v>
      </c>
      <c r="G74" s="37">
        <v>0.1</v>
      </c>
      <c r="H74" s="31">
        <f t="shared" si="17"/>
        <v>28.721</v>
      </c>
      <c r="I74" s="42" t="s">
        <v>85</v>
      </c>
      <c r="J74" s="33">
        <v>1.45</v>
      </c>
      <c r="K74" s="33">
        <v>2.98</v>
      </c>
      <c r="L74" s="34">
        <f t="shared" si="14"/>
        <v>41.645449999999997</v>
      </c>
      <c r="M74" s="34">
        <f t="shared" si="15"/>
        <v>85.588579999999993</v>
      </c>
      <c r="N74" s="34">
        <f t="shared" si="16"/>
        <v>127.23402999999999</v>
      </c>
      <c r="O74" s="36"/>
      <c r="P74" s="3"/>
    </row>
    <row r="75" spans="1:16" s="4" customFormat="1" x14ac:dyDescent="0.25">
      <c r="A75" s="35" t="str">
        <f>IF(I75&lt;&gt;"",1+MAX($A$40:A74),"")</f>
        <v/>
      </c>
      <c r="B75" s="27"/>
      <c r="C75" s="27"/>
      <c r="D75" s="28"/>
      <c r="E75" s="106" t="s">
        <v>101</v>
      </c>
      <c r="F75" s="108"/>
      <c r="G75" s="108"/>
      <c r="H75" s="108"/>
      <c r="I75" s="42"/>
      <c r="J75" s="33"/>
      <c r="K75" s="33"/>
      <c r="L75" s="34" t="str">
        <f t="shared" si="14"/>
        <v/>
      </c>
      <c r="M75" s="34" t="str">
        <f t="shared" si="15"/>
        <v/>
      </c>
      <c r="N75" s="34" t="str">
        <f t="shared" si="16"/>
        <v/>
      </c>
      <c r="O75" s="36"/>
      <c r="P75" s="3"/>
    </row>
    <row r="76" spans="1:16" s="4" customFormat="1" x14ac:dyDescent="0.25">
      <c r="A76" s="35">
        <f>IF(I76&lt;&gt;"",1+MAX($A$40:A75),"")</f>
        <v>31</v>
      </c>
      <c r="B76" s="27"/>
      <c r="C76" s="27"/>
      <c r="D76" s="28"/>
      <c r="E76" s="109" t="s">
        <v>102</v>
      </c>
      <c r="F76" s="108">
        <v>11672.865</v>
      </c>
      <c r="G76" s="37">
        <v>0.1</v>
      </c>
      <c r="H76" s="31">
        <f t="shared" ref="H76:H86" si="18">IF(F76=0,"",F76*(1+G76))</f>
        <v>12840.1515</v>
      </c>
      <c r="I76" s="42" t="s">
        <v>80</v>
      </c>
      <c r="J76" s="33">
        <v>2.2200000000000002</v>
      </c>
      <c r="K76" s="33">
        <v>1.3</v>
      </c>
      <c r="L76" s="34">
        <f t="shared" si="14"/>
        <v>28505.136330000001</v>
      </c>
      <c r="M76" s="34">
        <f t="shared" si="15"/>
        <v>16692.196950000001</v>
      </c>
      <c r="N76" s="34">
        <f t="shared" si="16"/>
        <v>45197.333280000006</v>
      </c>
      <c r="O76" s="36"/>
      <c r="P76" s="3"/>
    </row>
    <row r="77" spans="1:16" s="4" customFormat="1" x14ac:dyDescent="0.25">
      <c r="A77" s="35">
        <f>IF(I77&lt;&gt;"",1+MAX($A$40:A76),"")</f>
        <v>32</v>
      </c>
      <c r="B77" s="27"/>
      <c r="C77" s="27"/>
      <c r="D77" s="28"/>
      <c r="E77" s="109" t="s">
        <v>103</v>
      </c>
      <c r="F77" s="108">
        <v>11672.864799999999</v>
      </c>
      <c r="G77" s="37">
        <v>0.1</v>
      </c>
      <c r="H77" s="31">
        <f t="shared" si="18"/>
        <v>12840.15128</v>
      </c>
      <c r="I77" s="42" t="s">
        <v>80</v>
      </c>
      <c r="J77" s="33">
        <v>1.02</v>
      </c>
      <c r="K77" s="33">
        <v>0.68</v>
      </c>
      <c r="L77" s="34">
        <f t="shared" si="14"/>
        <v>13096.9543056</v>
      </c>
      <c r="M77" s="34">
        <f t="shared" si="15"/>
        <v>8731.3028704000008</v>
      </c>
      <c r="N77" s="34">
        <f t="shared" si="16"/>
        <v>21828.257175999999</v>
      </c>
      <c r="O77" s="36"/>
      <c r="P77" s="3"/>
    </row>
    <row r="78" spans="1:16" s="4" customFormat="1" x14ac:dyDescent="0.25">
      <c r="A78" s="35">
        <f>IF(I78&lt;&gt;"",1+MAX($A$40:A77),"")</f>
        <v>33</v>
      </c>
      <c r="B78" s="27"/>
      <c r="C78" s="27"/>
      <c r="D78" s="28"/>
      <c r="E78" s="109" t="s">
        <v>104</v>
      </c>
      <c r="F78" s="108">
        <v>8444.48</v>
      </c>
      <c r="G78" s="37">
        <v>0.1</v>
      </c>
      <c r="H78" s="31">
        <f t="shared" si="18"/>
        <v>9288.9279999999999</v>
      </c>
      <c r="I78" s="42" t="s">
        <v>80</v>
      </c>
      <c r="J78" s="33">
        <v>2.06</v>
      </c>
      <c r="K78" s="33">
        <v>1</v>
      </c>
      <c r="L78" s="34">
        <f t="shared" si="14"/>
        <v>19135.19168</v>
      </c>
      <c r="M78" s="34">
        <f t="shared" si="15"/>
        <v>9288.9279999999999</v>
      </c>
      <c r="N78" s="34">
        <f t="shared" si="16"/>
        <v>28424.11968</v>
      </c>
      <c r="O78" s="36"/>
      <c r="P78" s="3"/>
    </row>
    <row r="79" spans="1:16" s="4" customFormat="1" x14ac:dyDescent="0.25">
      <c r="A79" s="35">
        <f>IF(I79&lt;&gt;"",1+MAX($A$40:A78),"")</f>
        <v>34</v>
      </c>
      <c r="B79" s="27"/>
      <c r="C79" s="27"/>
      <c r="D79" s="28"/>
      <c r="E79" s="109" t="s">
        <v>105</v>
      </c>
      <c r="F79" s="108">
        <v>10203.39</v>
      </c>
      <c r="G79" s="37">
        <v>0.1</v>
      </c>
      <c r="H79" s="31">
        <f t="shared" si="18"/>
        <v>11223.728999999999</v>
      </c>
      <c r="I79" s="42" t="s">
        <v>80</v>
      </c>
      <c r="J79" s="33">
        <v>1.4</v>
      </c>
      <c r="K79" s="33">
        <v>0.5</v>
      </c>
      <c r="L79" s="34">
        <f t="shared" si="14"/>
        <v>15713.220599999999</v>
      </c>
      <c r="M79" s="34">
        <f t="shared" si="15"/>
        <v>5611.8644999999997</v>
      </c>
      <c r="N79" s="34">
        <f t="shared" si="16"/>
        <v>21325.085099999997</v>
      </c>
      <c r="O79" s="36"/>
      <c r="P79" s="3"/>
    </row>
    <row r="80" spans="1:16" s="4" customFormat="1" ht="47.25" x14ac:dyDescent="0.25">
      <c r="A80" s="35">
        <f>IF(I80&lt;&gt;"",1+MAX($A$40:A79),"")</f>
        <v>35</v>
      </c>
      <c r="B80" s="27"/>
      <c r="C80" s="27"/>
      <c r="D80" s="28"/>
      <c r="E80" s="109" t="s">
        <v>106</v>
      </c>
      <c r="F80" s="116">
        <v>1711.25</v>
      </c>
      <c r="G80" s="37">
        <v>0.1</v>
      </c>
      <c r="H80" s="31">
        <f t="shared" si="18"/>
        <v>1882.3750000000002</v>
      </c>
      <c r="I80" s="117" t="s">
        <v>80</v>
      </c>
      <c r="J80" s="33">
        <v>2.86</v>
      </c>
      <c r="K80" s="33">
        <v>1.2</v>
      </c>
      <c r="L80" s="34">
        <f t="shared" si="14"/>
        <v>5383.5925000000007</v>
      </c>
      <c r="M80" s="34">
        <f t="shared" si="15"/>
        <v>2258.8500000000004</v>
      </c>
      <c r="N80" s="34">
        <f t="shared" si="16"/>
        <v>7642.442500000001</v>
      </c>
      <c r="O80" s="36"/>
      <c r="P80" s="3"/>
    </row>
    <row r="81" spans="1:23" s="4" customFormat="1" x14ac:dyDescent="0.25">
      <c r="A81" s="35">
        <f>IF(I81&lt;&gt;"",1+MAX($A$40:A80),"")</f>
        <v>36</v>
      </c>
      <c r="B81" s="27"/>
      <c r="C81" s="27"/>
      <c r="D81" s="28"/>
      <c r="E81" s="41" t="s">
        <v>107</v>
      </c>
      <c r="F81" s="108">
        <v>630.79</v>
      </c>
      <c r="G81" s="37">
        <v>0.1</v>
      </c>
      <c r="H81" s="31">
        <f t="shared" si="18"/>
        <v>693.86900000000003</v>
      </c>
      <c r="I81" s="42" t="s">
        <v>85</v>
      </c>
      <c r="J81" s="33">
        <v>3.34</v>
      </c>
      <c r="K81" s="33">
        <v>5.85</v>
      </c>
      <c r="L81" s="34">
        <f t="shared" si="14"/>
        <v>2317.5224600000001</v>
      </c>
      <c r="M81" s="34">
        <f t="shared" si="15"/>
        <v>4059.1336499999998</v>
      </c>
      <c r="N81" s="34">
        <f t="shared" si="16"/>
        <v>6376.6561099999999</v>
      </c>
      <c r="O81" s="36"/>
      <c r="P81" s="3"/>
    </row>
    <row r="82" spans="1:23" s="4" customFormat="1" x14ac:dyDescent="0.25">
      <c r="A82" s="35">
        <f>IF(I82&lt;&gt;"",1+MAX($A$40:A81),"")</f>
        <v>37</v>
      </c>
      <c r="B82" s="27"/>
      <c r="C82" s="27"/>
      <c r="D82" s="28"/>
      <c r="E82" s="41" t="s">
        <v>108</v>
      </c>
      <c r="F82" s="108">
        <v>344.46</v>
      </c>
      <c r="G82" s="37">
        <v>0.1</v>
      </c>
      <c r="H82" s="31">
        <f t="shared" si="18"/>
        <v>378.90600000000001</v>
      </c>
      <c r="I82" s="42" t="s">
        <v>85</v>
      </c>
      <c r="J82" s="33">
        <v>2.36</v>
      </c>
      <c r="K82" s="33">
        <v>1.25</v>
      </c>
      <c r="L82" s="34">
        <f t="shared" si="14"/>
        <v>894.21816000000001</v>
      </c>
      <c r="M82" s="34">
        <f t="shared" si="15"/>
        <v>473.63249999999999</v>
      </c>
      <c r="N82" s="34">
        <f t="shared" si="16"/>
        <v>1367.8506600000001</v>
      </c>
      <c r="O82" s="36"/>
      <c r="P82" s="3"/>
    </row>
    <row r="83" spans="1:23" s="4" customFormat="1" x14ac:dyDescent="0.25">
      <c r="A83" s="35">
        <f>IF(I83&lt;&gt;"",1+MAX($A$40:A82),"")</f>
        <v>38</v>
      </c>
      <c r="B83" s="27"/>
      <c r="C83" s="27"/>
      <c r="D83" s="28"/>
      <c r="E83" s="41" t="s">
        <v>109</v>
      </c>
      <c r="F83" s="108">
        <v>757.81200000000001</v>
      </c>
      <c r="G83" s="37">
        <v>0.1</v>
      </c>
      <c r="H83" s="31">
        <f t="shared" si="18"/>
        <v>833.59320000000002</v>
      </c>
      <c r="I83" s="42" t="s">
        <v>80</v>
      </c>
      <c r="J83" s="33">
        <v>2.1</v>
      </c>
      <c r="K83" s="33">
        <v>1.1599999999999999</v>
      </c>
      <c r="L83" s="34">
        <f t="shared" si="14"/>
        <v>1750.5457200000001</v>
      </c>
      <c r="M83" s="34">
        <f t="shared" si="15"/>
        <v>966.96811199999991</v>
      </c>
      <c r="N83" s="34">
        <f t="shared" si="16"/>
        <v>2717.5138320000001</v>
      </c>
      <c r="O83" s="36"/>
      <c r="P83" s="3"/>
    </row>
    <row r="84" spans="1:23" s="4" customFormat="1" x14ac:dyDescent="0.25">
      <c r="A84" s="35">
        <f>IF(I84&lt;&gt;"",1+MAX($A$40:A83),"")</f>
        <v>39</v>
      </c>
      <c r="B84" s="27"/>
      <c r="C84" s="27"/>
      <c r="D84" s="28"/>
      <c r="E84" s="41" t="s">
        <v>110</v>
      </c>
      <c r="F84" s="108">
        <v>757.81200000000001</v>
      </c>
      <c r="G84" s="37">
        <v>0.1</v>
      </c>
      <c r="H84" s="31">
        <f t="shared" si="18"/>
        <v>833.59320000000002</v>
      </c>
      <c r="I84" s="42" t="s">
        <v>80</v>
      </c>
      <c r="J84" s="33">
        <v>2.5</v>
      </c>
      <c r="K84" s="33">
        <v>1</v>
      </c>
      <c r="L84" s="34">
        <f t="shared" si="14"/>
        <v>2083.9830000000002</v>
      </c>
      <c r="M84" s="34">
        <f t="shared" si="15"/>
        <v>833.59320000000002</v>
      </c>
      <c r="N84" s="34">
        <f t="shared" si="16"/>
        <v>2917.5762000000004</v>
      </c>
      <c r="O84" s="36"/>
      <c r="P84" s="3"/>
    </row>
    <row r="85" spans="1:23" s="4" customFormat="1" x14ac:dyDescent="0.25">
      <c r="A85" s="35">
        <f>IF(I85&lt;&gt;"",1+MAX($A$40:A84),"")</f>
        <v>40</v>
      </c>
      <c r="B85" s="27"/>
      <c r="C85" s="27"/>
      <c r="D85" s="28"/>
      <c r="E85" s="41" t="s">
        <v>111</v>
      </c>
      <c r="F85" s="108">
        <v>947.26499999999999</v>
      </c>
      <c r="G85" s="37">
        <v>0.1</v>
      </c>
      <c r="H85" s="31">
        <f t="shared" si="18"/>
        <v>1041.9915000000001</v>
      </c>
      <c r="I85" s="42" t="s">
        <v>80</v>
      </c>
      <c r="J85" s="33">
        <v>4.68</v>
      </c>
      <c r="K85" s="33">
        <v>1.75</v>
      </c>
      <c r="L85" s="34">
        <f t="shared" si="14"/>
        <v>4876.5202200000003</v>
      </c>
      <c r="M85" s="34">
        <f t="shared" si="15"/>
        <v>1823.4851250000002</v>
      </c>
      <c r="N85" s="34">
        <f t="shared" si="16"/>
        <v>6700.0053450000005</v>
      </c>
      <c r="O85" s="36"/>
      <c r="P85" s="3"/>
    </row>
    <row r="86" spans="1:23" s="4" customFormat="1" x14ac:dyDescent="0.25">
      <c r="A86" s="35">
        <f>IF(I86&lt;&gt;"",1+MAX($A$40:A85),"")</f>
        <v>41</v>
      </c>
      <c r="B86" s="27"/>
      <c r="C86" s="27"/>
      <c r="D86" s="28"/>
      <c r="E86" s="41" t="s">
        <v>112</v>
      </c>
      <c r="F86" s="108">
        <v>18</v>
      </c>
      <c r="G86" s="37">
        <f t="shared" ref="G86" si="19">IF(F86=0,"",0)</f>
        <v>0</v>
      </c>
      <c r="H86" s="31">
        <f t="shared" si="18"/>
        <v>18</v>
      </c>
      <c r="I86" s="42" t="s">
        <v>113</v>
      </c>
      <c r="J86" s="33">
        <v>80</v>
      </c>
      <c r="K86" s="33">
        <v>32</v>
      </c>
      <c r="L86" s="34">
        <f t="shared" si="14"/>
        <v>1440</v>
      </c>
      <c r="M86" s="34">
        <f t="shared" si="15"/>
        <v>576</v>
      </c>
      <c r="N86" s="34">
        <f t="shared" si="16"/>
        <v>2016</v>
      </c>
      <c r="O86" s="36"/>
      <c r="P86" s="3"/>
    </row>
    <row r="87" spans="1:23" s="4" customFormat="1" x14ac:dyDescent="0.25">
      <c r="A87" s="35">
        <f>IF(I87&lt;&gt;"",1+MAX($A$40:A86),"")</f>
        <v>42</v>
      </c>
      <c r="B87" s="27"/>
      <c r="C87" s="27"/>
      <c r="D87" s="28"/>
      <c r="E87" s="41" t="s">
        <v>114</v>
      </c>
      <c r="F87" s="108">
        <v>736.57</v>
      </c>
      <c r="G87" s="37">
        <v>0.1</v>
      </c>
      <c r="H87" s="31">
        <f t="shared" ref="H87:H88" si="20">IF(F87=0,"",F87*(1+G87))</f>
        <v>810.22700000000009</v>
      </c>
      <c r="I87" s="42" t="s">
        <v>80</v>
      </c>
      <c r="J87" s="33">
        <v>8.9600000000000009</v>
      </c>
      <c r="K87" s="33">
        <v>3.12</v>
      </c>
      <c r="L87" s="34">
        <f t="shared" si="14"/>
        <v>7259.6339200000011</v>
      </c>
      <c r="M87" s="34">
        <f t="shared" si="15"/>
        <v>2527.9082400000002</v>
      </c>
      <c r="N87" s="34">
        <f t="shared" si="16"/>
        <v>9787.5421600000009</v>
      </c>
      <c r="O87" s="36"/>
      <c r="P87" s="3"/>
    </row>
    <row r="88" spans="1:23" s="4" customFormat="1" x14ac:dyDescent="0.25">
      <c r="A88" s="35">
        <f>IF(I88&lt;&gt;"",1+MAX($A$40:A87),"")</f>
        <v>43</v>
      </c>
      <c r="B88" s="27"/>
      <c r="C88" s="27"/>
      <c r="D88" s="28"/>
      <c r="E88" s="41" t="s">
        <v>115</v>
      </c>
      <c r="F88" s="108">
        <v>9</v>
      </c>
      <c r="G88" s="37">
        <f t="shared" ref="G88" si="21">IF(F88=0,"",0)</f>
        <v>0</v>
      </c>
      <c r="H88" s="31">
        <f t="shared" si="20"/>
        <v>9</v>
      </c>
      <c r="I88" s="42" t="s">
        <v>113</v>
      </c>
      <c r="J88" s="33">
        <v>320</v>
      </c>
      <c r="K88" s="33">
        <v>135</v>
      </c>
      <c r="L88" s="34">
        <f t="shared" si="14"/>
        <v>2880</v>
      </c>
      <c r="M88" s="34">
        <f t="shared" si="15"/>
        <v>1215</v>
      </c>
      <c r="N88" s="34">
        <f t="shared" si="16"/>
        <v>4095</v>
      </c>
      <c r="O88" s="36"/>
      <c r="P88" s="3"/>
    </row>
    <row r="89" spans="1:23" s="4" customFormat="1" x14ac:dyDescent="0.25">
      <c r="A89" s="35">
        <f>IF(I89&lt;&gt;"",1+MAX($A$40:A88),"")</f>
        <v>44</v>
      </c>
      <c r="B89" s="27"/>
      <c r="C89" s="27"/>
      <c r="D89" s="28"/>
      <c r="E89" s="41" t="s">
        <v>116</v>
      </c>
      <c r="F89" s="108">
        <v>38.520000000000003</v>
      </c>
      <c r="G89" s="37">
        <v>0.1</v>
      </c>
      <c r="H89" s="31">
        <f t="shared" ref="H89:H91" si="22">IF(F89=0,"",F89*(1+G89))</f>
        <v>42.372000000000007</v>
      </c>
      <c r="I89" s="42" t="s">
        <v>85</v>
      </c>
      <c r="J89" s="33">
        <v>2</v>
      </c>
      <c r="K89" s="33">
        <v>4.75</v>
      </c>
      <c r="L89" s="34">
        <f t="shared" si="14"/>
        <v>84.744000000000014</v>
      </c>
      <c r="M89" s="34">
        <f t="shared" si="15"/>
        <v>201.26700000000002</v>
      </c>
      <c r="N89" s="34">
        <f t="shared" si="16"/>
        <v>286.01100000000002</v>
      </c>
      <c r="O89" s="36"/>
      <c r="P89" s="3"/>
    </row>
    <row r="90" spans="1:23" s="4" customFormat="1" x14ac:dyDescent="0.25">
      <c r="A90" s="35">
        <f>IF(I90&lt;&gt;"",1+MAX($A$40:A89),"")</f>
        <v>45</v>
      </c>
      <c r="B90" s="27"/>
      <c r="C90" s="27"/>
      <c r="D90" s="28"/>
      <c r="E90" s="41" t="s">
        <v>117</v>
      </c>
      <c r="F90" s="108">
        <v>38.520000000000003</v>
      </c>
      <c r="G90" s="37">
        <v>0.1</v>
      </c>
      <c r="H90" s="31">
        <f t="shared" si="22"/>
        <v>42.372000000000007</v>
      </c>
      <c r="I90" s="42" t="s">
        <v>85</v>
      </c>
      <c r="J90" s="33">
        <v>4.66</v>
      </c>
      <c r="K90" s="33">
        <v>1.78</v>
      </c>
      <c r="L90" s="34">
        <f t="shared" si="14"/>
        <v>197.45352000000003</v>
      </c>
      <c r="M90" s="34">
        <f t="shared" si="15"/>
        <v>75.422160000000019</v>
      </c>
      <c r="N90" s="34">
        <f t="shared" si="16"/>
        <v>272.87568000000005</v>
      </c>
      <c r="O90" s="36"/>
      <c r="P90" s="3"/>
    </row>
    <row r="91" spans="1:23" s="4" customFormat="1" x14ac:dyDescent="0.25">
      <c r="A91" s="35">
        <f>IF(I91&lt;&gt;"",1+MAX($A$40:A90),"")</f>
        <v>46</v>
      </c>
      <c r="B91" s="27"/>
      <c r="C91" s="27"/>
      <c r="D91" s="28"/>
      <c r="E91" s="41" t="s">
        <v>118</v>
      </c>
      <c r="F91" s="108">
        <v>1</v>
      </c>
      <c r="G91" s="37">
        <f t="shared" ref="G91" si="23">IF(F91=0,"",0)</f>
        <v>0</v>
      </c>
      <c r="H91" s="31">
        <f t="shared" si="22"/>
        <v>1</v>
      </c>
      <c r="I91" s="42" t="s">
        <v>113</v>
      </c>
      <c r="J91" s="33">
        <v>250</v>
      </c>
      <c r="K91" s="33">
        <v>110</v>
      </c>
      <c r="L91" s="34">
        <f t="shared" si="14"/>
        <v>250</v>
      </c>
      <c r="M91" s="34">
        <f t="shared" si="15"/>
        <v>110</v>
      </c>
      <c r="N91" s="34">
        <f t="shared" si="16"/>
        <v>360</v>
      </c>
      <c r="O91" s="36"/>
      <c r="P91" s="3"/>
    </row>
    <row r="92" spans="1:23" ht="16.5" thickBot="1" x14ac:dyDescent="0.25">
      <c r="A92" s="128" t="s">
        <v>5</v>
      </c>
      <c r="B92" s="129"/>
      <c r="C92" s="87"/>
      <c r="D92" s="88"/>
      <c r="E92" s="89"/>
      <c r="F92" s="90"/>
      <c r="G92" s="91"/>
      <c r="H92" s="90"/>
      <c r="I92" s="87"/>
      <c r="J92" s="92"/>
      <c r="K92" s="92"/>
      <c r="L92" s="92"/>
      <c r="M92" s="92"/>
      <c r="N92" s="93">
        <f>SUM(N40:N91)</f>
        <v>197804.07738160004</v>
      </c>
      <c r="O92" s="93">
        <f>SUM(O40:O91)</f>
        <v>197804.07738160004</v>
      </c>
      <c r="P92" s="2"/>
      <c r="Q92" s="2"/>
      <c r="R92" s="2"/>
      <c r="S92" s="2"/>
      <c r="T92" s="2"/>
      <c r="U92" s="2"/>
      <c r="V92" s="2"/>
      <c r="W92" s="2"/>
    </row>
    <row r="93" spans="1:23" ht="17.25" thickTop="1" thickBot="1" x14ac:dyDescent="0.25">
      <c r="A93" s="121" t="s">
        <v>8</v>
      </c>
      <c r="B93" s="122"/>
      <c r="C93" s="94"/>
      <c r="D93" s="95"/>
      <c r="E93" s="96"/>
      <c r="F93" s="97"/>
      <c r="G93" s="98"/>
      <c r="H93" s="97"/>
      <c r="I93" s="94"/>
      <c r="J93" s="99">
        <v>0</v>
      </c>
      <c r="K93" s="99"/>
      <c r="L93" s="99"/>
      <c r="M93" s="99"/>
      <c r="N93" s="100">
        <f>N92*J93</f>
        <v>0</v>
      </c>
      <c r="O93" s="101">
        <f>O92*J93</f>
        <v>0</v>
      </c>
      <c r="P93" s="2"/>
      <c r="Q93" s="2"/>
      <c r="R93" s="2"/>
      <c r="S93" s="2"/>
      <c r="T93" s="2"/>
      <c r="U93" s="2"/>
      <c r="V93" s="2"/>
      <c r="W93" s="2"/>
    </row>
    <row r="94" spans="1:23" ht="17.25" thickTop="1" thickBot="1" x14ac:dyDescent="0.25">
      <c r="A94" s="102" t="s">
        <v>7</v>
      </c>
      <c r="B94" s="103"/>
      <c r="C94" s="104"/>
      <c r="D94" s="95"/>
      <c r="E94" s="96"/>
      <c r="F94" s="97"/>
      <c r="G94" s="98"/>
      <c r="H94" s="97"/>
      <c r="I94" s="94"/>
      <c r="J94" s="99">
        <v>0.2</v>
      </c>
      <c r="K94" s="99"/>
      <c r="L94" s="99"/>
      <c r="M94" s="99"/>
      <c r="N94" s="100">
        <f>N92*J94</f>
        <v>39560.815476320015</v>
      </c>
      <c r="O94" s="101">
        <f>O92*J94</f>
        <v>39560.815476320015</v>
      </c>
      <c r="P94" s="2"/>
      <c r="Q94" s="2"/>
      <c r="R94" s="2"/>
      <c r="S94" s="2"/>
      <c r="T94" s="2"/>
      <c r="U94" s="2"/>
      <c r="V94" s="2"/>
      <c r="W94" s="2"/>
    </row>
    <row r="95" spans="1:23" ht="17.25" thickTop="1" thickBot="1" x14ac:dyDescent="0.25">
      <c r="A95" s="121" t="s">
        <v>6</v>
      </c>
      <c r="B95" s="122"/>
      <c r="C95" s="94"/>
      <c r="D95" s="95"/>
      <c r="E95" s="96"/>
      <c r="F95" s="97"/>
      <c r="G95" s="98"/>
      <c r="H95" s="97"/>
      <c r="I95" s="94"/>
      <c r="J95" s="105"/>
      <c r="K95" s="105"/>
      <c r="L95" s="105"/>
      <c r="M95" s="105"/>
      <c r="N95" s="100">
        <f>SUM(N92:N94)</f>
        <v>237364.89285792006</v>
      </c>
      <c r="O95" s="101">
        <f>SUM(O92:O94)</f>
        <v>237364.89285792006</v>
      </c>
    </row>
    <row r="96" spans="1:23" ht="16.5" thickTop="1" x14ac:dyDescent="0.2"/>
  </sheetData>
  <sortState xmlns:xlrd2="http://schemas.microsoft.com/office/spreadsheetml/2017/richdata2" ref="E1394:L1410">
    <sortCondition ref="E1394"/>
  </sortState>
  <mergeCells count="37">
    <mergeCell ref="F5:G5"/>
    <mergeCell ref="F4:G4"/>
    <mergeCell ref="F6:G6"/>
    <mergeCell ref="A1:O1"/>
    <mergeCell ref="A92:B92"/>
    <mergeCell ref="A8:O9"/>
    <mergeCell ref="A37:O38"/>
    <mergeCell ref="N32:O32"/>
    <mergeCell ref="N19:O19"/>
    <mergeCell ref="N11:O11"/>
    <mergeCell ref="N12:O12"/>
    <mergeCell ref="N13:O13"/>
    <mergeCell ref="N14:O14"/>
    <mergeCell ref="N15:O15"/>
    <mergeCell ref="N16:O16"/>
    <mergeCell ref="N17:O17"/>
    <mergeCell ref="A95:B95"/>
    <mergeCell ref="G34:I34"/>
    <mergeCell ref="N33:O33"/>
    <mergeCell ref="N34:O34"/>
    <mergeCell ref="N35:O35"/>
    <mergeCell ref="H33:I33"/>
    <mergeCell ref="H35:I35"/>
    <mergeCell ref="A93:B93"/>
    <mergeCell ref="N18:O18"/>
    <mergeCell ref="N20:O20"/>
    <mergeCell ref="N21:O21"/>
    <mergeCell ref="N22:O22"/>
    <mergeCell ref="N23:O23"/>
    <mergeCell ref="N29:O29"/>
    <mergeCell ref="N31:O31"/>
    <mergeCell ref="N24:O24"/>
    <mergeCell ref="N25:O25"/>
    <mergeCell ref="N26:O26"/>
    <mergeCell ref="N27:O27"/>
    <mergeCell ref="N28:O28"/>
    <mergeCell ref="N30:O30"/>
  </mergeCells>
  <printOptions horizontalCentered="1"/>
  <pageMargins left="0.43307086614173201" right="0.43307086614173201" top="0.39370078740157499" bottom="0.39370078740157499" header="0.196850393700787" footer="0.196850393700787"/>
  <pageSetup paperSize="9" scale="41" orientation="portrait" r:id="rId1"/>
  <headerFooter>
    <oddFooter>&amp;C&amp;P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BFB4E81-0D36-4D43-928E-2D68A65A5C85}">
  <ds:schemaRefs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DETAIL</vt:lpstr>
      <vt:lpstr>DETAIL!Print_Area</vt:lpstr>
      <vt:lpstr>DETAIL!Print_Titles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2013-07-08T09:36:48Z</dcterms:created>
  <dcterms:modified xsi:type="dcterms:W3CDTF">2026-09-16T18:49:24Z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S9Connected">
    <vt:bool>true</vt:bool>
  </property>
  <property fmtid="{D5CDD505-2E9C-101B-9397-08002B2CF9AE}" pid="3" name="PlanSwiftJobName">
    <vt:lpwstr/>
  </property>
  <property fmtid="{D5CDD505-2E9C-101B-9397-08002B2CF9AE}" pid="4" name="PlanSwiftJobGuid">
    <vt:lpwstr/>
  </property>
  <property fmtid="{D5CDD505-2E9C-101B-9397-08002B2CF9AE}" pid="5" name="LinkedDataId">
    <vt:lpwstr>{3BFB4E81-0D36-4D43-928E-2D68A65A5C85}</vt:lpwstr>
  </property>
</Properties>
</file>